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45" yWindow="-420" windowWidth="19440" windowHeight="10425" tabRatio="513"/>
  </bookViews>
  <sheets>
    <sheet name="Прогноз" sheetId="1" r:id="rId1"/>
  </sheets>
  <definedNames>
    <definedName name="_xlnm.Print_Titles" localSheetId="0">Прогноз!$3:$5</definedName>
  </definedNames>
  <calcPr calcId="145621"/>
</workbook>
</file>

<file path=xl/calcChain.xml><?xml version="1.0" encoding="utf-8"?>
<calcChain xmlns="http://schemas.openxmlformats.org/spreadsheetml/2006/main">
  <c r="L12" i="1" l="1"/>
  <c r="L38" i="1"/>
  <c r="L37" i="1"/>
  <c r="G50" i="1" l="1"/>
  <c r="G61" i="1" s="1"/>
  <c r="H73" i="1" l="1"/>
  <c r="H72" i="1"/>
  <c r="N38" i="1" l="1"/>
  <c r="M38" i="1"/>
  <c r="K7" i="1" l="1"/>
  <c r="J7" i="1"/>
  <c r="I7" i="1"/>
  <c r="D71" i="1" l="1"/>
  <c r="N47" i="1" l="1"/>
  <c r="M47" i="1"/>
  <c r="L47" i="1"/>
  <c r="H47" i="1"/>
  <c r="M6" i="1"/>
  <c r="L6" i="1"/>
  <c r="N6" i="1"/>
  <c r="G18" i="1" l="1"/>
  <c r="K50" i="1"/>
  <c r="K61" i="1" s="1"/>
  <c r="J50" i="1"/>
  <c r="J61" i="1" s="1"/>
  <c r="I50" i="1"/>
  <c r="I61" i="1" s="1"/>
  <c r="L61" i="1" s="1"/>
  <c r="M61" i="1" l="1"/>
  <c r="E50" i="1"/>
  <c r="E61" i="1" s="1"/>
  <c r="N52" i="1" l="1"/>
  <c r="M52" i="1"/>
  <c r="L52" i="1"/>
  <c r="H52" i="1"/>
  <c r="D50" i="1"/>
  <c r="D61" i="1" s="1"/>
  <c r="F50" i="1"/>
  <c r="F61" i="1" s="1"/>
  <c r="H56" i="1" l="1"/>
  <c r="M59" i="1"/>
  <c r="N59" i="1"/>
  <c r="N44" i="1"/>
  <c r="M44" i="1"/>
  <c r="L44" i="1"/>
  <c r="N43" i="1"/>
  <c r="M43" i="1"/>
  <c r="L43" i="1"/>
  <c r="N41" i="1"/>
  <c r="M41" i="1"/>
  <c r="L41" i="1"/>
  <c r="N40" i="1"/>
  <c r="M40" i="1"/>
  <c r="L40" i="1"/>
  <c r="N39" i="1"/>
  <c r="M39" i="1"/>
  <c r="L39" i="1"/>
  <c r="N51" i="1"/>
  <c r="M51" i="1"/>
  <c r="L51" i="1"/>
  <c r="H58" i="1"/>
  <c r="H59" i="1"/>
  <c r="M68" i="1"/>
  <c r="N68" i="1"/>
  <c r="M69" i="1"/>
  <c r="N69" i="1"/>
  <c r="M70" i="1"/>
  <c r="N70" i="1"/>
  <c r="J71" i="1" l="1"/>
  <c r="E18" i="1" l="1"/>
  <c r="H6" i="1" l="1"/>
  <c r="H21" i="1" l="1"/>
  <c r="L21" i="1"/>
  <c r="H39" i="1" l="1"/>
  <c r="H38" i="1"/>
  <c r="H55" i="1" l="1"/>
  <c r="H40" i="1" l="1"/>
  <c r="L73" i="1"/>
  <c r="H68" i="1"/>
  <c r="L7" i="1"/>
  <c r="M7" i="1"/>
  <c r="N7" i="1"/>
  <c r="L8" i="1"/>
  <c r="M8" i="1"/>
  <c r="N8" i="1"/>
  <c r="L9" i="1"/>
  <c r="M9" i="1"/>
  <c r="N9" i="1"/>
  <c r="L10" i="1"/>
  <c r="M10" i="1"/>
  <c r="N10" i="1"/>
  <c r="M12" i="1"/>
  <c r="N12" i="1"/>
  <c r="L13" i="1"/>
  <c r="M13" i="1"/>
  <c r="N13" i="1"/>
  <c r="L14" i="1"/>
  <c r="M14" i="1"/>
  <c r="N14" i="1"/>
  <c r="L15" i="1"/>
  <c r="M15" i="1"/>
  <c r="N15" i="1"/>
  <c r="L16" i="1"/>
  <c r="M16" i="1"/>
  <c r="N16" i="1"/>
  <c r="L17" i="1"/>
  <c r="M17" i="1"/>
  <c r="N17" i="1"/>
  <c r="L19" i="1"/>
  <c r="M19" i="1"/>
  <c r="N19" i="1"/>
  <c r="L20" i="1"/>
  <c r="M20" i="1"/>
  <c r="N20" i="1"/>
  <c r="L22" i="1"/>
  <c r="M22" i="1"/>
  <c r="N22" i="1"/>
  <c r="L23" i="1"/>
  <c r="M23" i="1"/>
  <c r="N23" i="1"/>
  <c r="L24" i="1"/>
  <c r="M24" i="1"/>
  <c r="N24" i="1"/>
  <c r="L25" i="1"/>
  <c r="M25" i="1"/>
  <c r="N25" i="1"/>
  <c r="M26" i="1"/>
  <c r="N26" i="1"/>
  <c r="L27" i="1"/>
  <c r="M27" i="1"/>
  <c r="N27" i="1"/>
  <c r="L28" i="1"/>
  <c r="M28" i="1"/>
  <c r="N28" i="1"/>
  <c r="L29" i="1"/>
  <c r="M29" i="1"/>
  <c r="N29" i="1"/>
  <c r="L30" i="1"/>
  <c r="M30" i="1"/>
  <c r="N30" i="1"/>
  <c r="L31" i="1"/>
  <c r="M31" i="1"/>
  <c r="N31" i="1"/>
  <c r="L32" i="1"/>
  <c r="M32" i="1"/>
  <c r="N32" i="1"/>
  <c r="L33" i="1"/>
  <c r="M33" i="1"/>
  <c r="N33" i="1"/>
  <c r="L34" i="1"/>
  <c r="M34" i="1"/>
  <c r="N34" i="1"/>
  <c r="M37" i="1"/>
  <c r="N37" i="1"/>
  <c r="L45" i="1"/>
  <c r="M45" i="1"/>
  <c r="N45" i="1"/>
  <c r="L48" i="1"/>
  <c r="M48" i="1"/>
  <c r="N48" i="1"/>
  <c r="L49" i="1"/>
  <c r="M49" i="1"/>
  <c r="N49" i="1"/>
  <c r="L53" i="1"/>
  <c r="M53" i="1"/>
  <c r="N53" i="1"/>
  <c r="L54" i="1"/>
  <c r="M54" i="1"/>
  <c r="N54" i="1"/>
  <c r="L64" i="1"/>
  <c r="M64" i="1"/>
  <c r="N64" i="1"/>
  <c r="L70" i="1"/>
  <c r="M73" i="1"/>
  <c r="N73" i="1"/>
  <c r="L74" i="1"/>
  <c r="H74" i="1"/>
  <c r="M74" i="1" s="1"/>
  <c r="H70" i="1"/>
  <c r="H64" i="1"/>
  <c r="H54" i="1"/>
  <c r="H53" i="1"/>
  <c r="H51" i="1"/>
  <c r="H49" i="1"/>
  <c r="H48" i="1"/>
  <c r="H45" i="1"/>
  <c r="H44" i="1"/>
  <c r="H43" i="1"/>
  <c r="H41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0" i="1"/>
  <c r="H19" i="1"/>
  <c r="H17" i="1"/>
  <c r="H16" i="1"/>
  <c r="H15" i="1"/>
  <c r="H14" i="1"/>
  <c r="H13" i="1"/>
  <c r="H12" i="1"/>
  <c r="H11" i="1"/>
  <c r="H10" i="1"/>
  <c r="H9" i="1"/>
  <c r="H8" i="1"/>
  <c r="H7" i="1"/>
  <c r="H69" i="1"/>
  <c r="E71" i="1"/>
  <c r="F71" i="1"/>
  <c r="F18" i="1"/>
  <c r="F35" i="1" s="1"/>
  <c r="E35" i="1"/>
  <c r="D18" i="1"/>
  <c r="D35" i="1" s="1"/>
  <c r="D63" i="1" s="1"/>
  <c r="D75" i="1" s="1"/>
  <c r="I18" i="1"/>
  <c r="I35" i="1" s="1"/>
  <c r="J18" i="1"/>
  <c r="J35" i="1" s="1"/>
  <c r="K18" i="1"/>
  <c r="K35" i="1" s="1"/>
  <c r="I71" i="1"/>
  <c r="K71" i="1"/>
  <c r="L69" i="1"/>
  <c r="G71" i="1"/>
  <c r="L68" i="1"/>
  <c r="L71" i="1" l="1"/>
  <c r="F63" i="1"/>
  <c r="F75" i="1" s="1"/>
  <c r="L50" i="1"/>
  <c r="I63" i="1"/>
  <c r="H71" i="1"/>
  <c r="N71" i="1"/>
  <c r="H18" i="1"/>
  <c r="M71" i="1"/>
  <c r="M50" i="1"/>
  <c r="N18" i="1"/>
  <c r="N50" i="1"/>
  <c r="E63" i="1"/>
  <c r="E75" i="1" s="1"/>
  <c r="L18" i="1"/>
  <c r="G35" i="1"/>
  <c r="H50" i="1"/>
  <c r="H61" i="1"/>
  <c r="M35" i="1"/>
  <c r="M18" i="1"/>
  <c r="N35" i="1"/>
  <c r="K63" i="1"/>
  <c r="N36" i="1" l="1"/>
  <c r="L62" i="1"/>
  <c r="J63" i="1"/>
  <c r="J75" i="1" s="1"/>
  <c r="G63" i="1"/>
  <c r="H35" i="1"/>
  <c r="L35" i="1"/>
  <c r="N61" i="1"/>
  <c r="I75" i="1"/>
  <c r="K75" i="1"/>
  <c r="G75" i="1" l="1"/>
  <c r="H75" i="1" s="1"/>
  <c r="N62" i="1"/>
  <c r="M62" i="1"/>
  <c r="L36" i="1"/>
  <c r="M36" i="1"/>
  <c r="N75" i="1"/>
  <c r="M75" i="1"/>
  <c r="N63" i="1"/>
  <c r="M63" i="1"/>
  <c r="L63" i="1"/>
  <c r="H63" i="1"/>
  <c r="L75" i="1" l="1"/>
</calcChain>
</file>

<file path=xl/sharedStrings.xml><?xml version="1.0" encoding="utf-8"?>
<sst xmlns="http://schemas.openxmlformats.org/spreadsheetml/2006/main" count="202" uniqueCount="153">
  <si>
    <t>Госпошлина по судам</t>
  </si>
  <si>
    <t>Налог на имущество предприятий</t>
  </si>
  <si>
    <t>Прочие местные налоги и сборы</t>
  </si>
  <si>
    <t>Плата за негат возд.на окруж.среду</t>
  </si>
  <si>
    <t>Итого налоговые доходы</t>
  </si>
  <si>
    <t>Прочие неналоговые доходы</t>
  </si>
  <si>
    <t xml:space="preserve">Единый сельхоз.налог </t>
  </si>
  <si>
    <t>Земельный налог прошлых лет</t>
  </si>
  <si>
    <t xml:space="preserve">Арендная плата за землю </t>
  </si>
  <si>
    <t>Штрафные санкции Всего</t>
  </si>
  <si>
    <t>Прочие безвозм.поступления</t>
  </si>
  <si>
    <t>1 05 02000 02 0000 110</t>
  </si>
  <si>
    <t xml:space="preserve">1 16 00000 00 0000 140 </t>
  </si>
  <si>
    <t>Прочие штрафы</t>
  </si>
  <si>
    <t>Доходы от продажи зем.участков</t>
  </si>
  <si>
    <t>Налог на прибыль</t>
  </si>
  <si>
    <t>1 09 01000 03 0000 110</t>
  </si>
  <si>
    <t>Невыясненные поступления</t>
  </si>
  <si>
    <t>Платежи за пользов.природ.ресур.</t>
  </si>
  <si>
    <t>1 09 03000 00 0000 110</t>
  </si>
  <si>
    <t>Возврат субсидий</t>
  </si>
  <si>
    <t xml:space="preserve">ВСЕГО </t>
  </si>
  <si>
    <t>Динамика налоговых доходов %</t>
  </si>
  <si>
    <t>Динамика неналоговых доходов %</t>
  </si>
  <si>
    <t>1 05 04000 02 0000 110</t>
  </si>
  <si>
    <t>1 05 03000 01 0000 110</t>
  </si>
  <si>
    <t>1 09 04010 02 0000 110</t>
  </si>
  <si>
    <t>1 09 04050 05 0000 110</t>
  </si>
  <si>
    <t>1 09 07050 05 0000 110</t>
  </si>
  <si>
    <t>Налог, взимаемый в виде стоимости патента</t>
  </si>
  <si>
    <t>1 09 11000 02 0000 110</t>
  </si>
  <si>
    <t>1 12 01000 01 0000 120</t>
  </si>
  <si>
    <t>Госпошлина за выдачу разрешения на уст.рекламной конструкци</t>
  </si>
  <si>
    <t>1 08 07150 01 0000 110</t>
  </si>
  <si>
    <t>1 01 02000 01 0000 110</t>
  </si>
  <si>
    <t>Задолженность и перерасчеты по отмененным платежам и сборам</t>
  </si>
  <si>
    <t>1 09 00000 00 0000 110</t>
  </si>
  <si>
    <t>Транспортный налог</t>
  </si>
  <si>
    <t>1 06 04000 02 0000 110</t>
  </si>
  <si>
    <t>1 08 07010 01 0000 110</t>
  </si>
  <si>
    <t>1 08 07020 01 0000 110</t>
  </si>
  <si>
    <t>1 08 07100 01 0000 110</t>
  </si>
  <si>
    <t>Госпошлина за выдачу и обмен паспорта гражданина РФ</t>
  </si>
  <si>
    <t>Государственная пошлина Всего</t>
  </si>
  <si>
    <t>Госпошлина за государствен.регистрацию юрлица, физлиц в качестве индивид.предпринимателя</t>
  </si>
  <si>
    <t>Госпошлина за государствен.регистрацию транспортных средств</t>
  </si>
  <si>
    <t>1 08 07140 01 0000 110</t>
  </si>
  <si>
    <t>Госпошлина за государственную регистрацию прав на недвиж. имущество и сделок с ним</t>
  </si>
  <si>
    <t>1 05 01000 01 0000 110</t>
  </si>
  <si>
    <t>Субсидии</t>
  </si>
  <si>
    <t>Иные межбюджетные трансферты</t>
  </si>
  <si>
    <t>ИТОГО Безвозмездные поступления от других бюджетов</t>
  </si>
  <si>
    <t>Субвенции</t>
  </si>
  <si>
    <t>1 080 0000 01 0000 110</t>
  </si>
  <si>
    <t>Акцизы</t>
  </si>
  <si>
    <t>Патент</t>
  </si>
  <si>
    <t>Госпошлина  (МФЦ)</t>
  </si>
  <si>
    <t>1 08 07000 01 0000 110</t>
  </si>
  <si>
    <t>Доходы от реализации имущества</t>
  </si>
  <si>
    <t>Земельный налог с организаций</t>
  </si>
  <si>
    <t>Упрощенная система налогообл.</t>
  </si>
  <si>
    <t>Единый налог на вменен.доход</t>
  </si>
  <si>
    <t>Земельный налог с физич. лиц</t>
  </si>
  <si>
    <t>% доп.норматива</t>
  </si>
  <si>
    <t xml:space="preserve">Налог на доходы физических лиц </t>
  </si>
  <si>
    <t>1 03 02000 01 0000 110</t>
  </si>
  <si>
    <t>1 06 06030 00 0000 110</t>
  </si>
  <si>
    <t>1 06 06040 00 0000 110</t>
  </si>
  <si>
    <t>1 08 04000 01 0000 110</t>
  </si>
  <si>
    <t>ИТОГО налоговые и неналоговые доходы</t>
  </si>
  <si>
    <t>Прочие доходы от компенс.затрат  (родительская плата д/сад)</t>
  </si>
  <si>
    <t>Госпошлина (за устан.рекламн. констр.)</t>
  </si>
  <si>
    <t>Дотации ( на выравнивание БО)</t>
  </si>
  <si>
    <t>Дотации ( на сбалансированность)</t>
  </si>
  <si>
    <t>Итого Неналоговые доходы</t>
  </si>
  <si>
    <t>Наменование доходов</t>
  </si>
  <si>
    <t>Код бюджетной классификации</t>
  </si>
  <si>
    <t>15%+доп. норматив</t>
  </si>
  <si>
    <t>Показатели бюджета Крапивинского муниципального округа</t>
  </si>
  <si>
    <t>Темп роста (снижения), %</t>
  </si>
  <si>
    <t>218 00000 00 0000 150, 219 00000 00 0000 150</t>
  </si>
  <si>
    <t>по дифферен-цированным нормативам</t>
  </si>
  <si>
    <t>Прочие доходы от компенс.затрат  (возврат дебиторской задолжен.)</t>
  </si>
  <si>
    <t>Госпошлина за совершение нотариальных действий</t>
  </si>
  <si>
    <t>ожидаемое исполнение</t>
  </si>
  <si>
    <t>х</t>
  </si>
  <si>
    <t>Прочие доходы от компенс.затрат  (доходы от компенсации затрат округа)</t>
  </si>
  <si>
    <t>1 06 01020 00 0000 110</t>
  </si>
  <si>
    <t>Налог на имущество физических лиц</t>
  </si>
  <si>
    <t xml:space="preserve">1 11 05012 00 0000 120  </t>
  </si>
  <si>
    <t>1 16 01000 01 0000 140</t>
  </si>
  <si>
    <t>1 16 02020 02 0000 140</t>
  </si>
  <si>
    <t xml:space="preserve">Штрафы (задолженность до 1 января 2020) </t>
  </si>
  <si>
    <t>1 16 10123 01 0000 140</t>
  </si>
  <si>
    <t>Штрафные санкции (УСП, КДН и др.)</t>
  </si>
  <si>
    <t>1 08 03000 01 0000 110</t>
  </si>
  <si>
    <t>Штрафы за несоблюдение муниц. правовых актов</t>
  </si>
  <si>
    <t>Доходы от сдачи в аренду имущества</t>
  </si>
  <si>
    <t>Прочие доходы от использ.имущества</t>
  </si>
  <si>
    <t xml:space="preserve">1 11 05074 00 0000 120 </t>
  </si>
  <si>
    <t xml:space="preserve">1 11 09044 00 0000 120  </t>
  </si>
  <si>
    <t>1 13 02994 00 0003 130</t>
  </si>
  <si>
    <t>1 13 02994 00 0005 130</t>
  </si>
  <si>
    <t>1 13 02994 00 0006 130</t>
  </si>
  <si>
    <t>1 14 02043 00 0000 410</t>
  </si>
  <si>
    <t>1 14 06012 00 0000 430</t>
  </si>
  <si>
    <t>1 16 07090 00 0000 140</t>
  </si>
  <si>
    <t>1 17 01040 00 0000 180</t>
  </si>
  <si>
    <t>1 17 05040 00 0000 180</t>
  </si>
  <si>
    <t>2 02 15001 00 0000 150</t>
  </si>
  <si>
    <t>2 02 15002 00 0000 150</t>
  </si>
  <si>
    <t xml:space="preserve">2 02 20000 00 0000 150   </t>
  </si>
  <si>
    <t xml:space="preserve">2 02 30000 00 0000 150   </t>
  </si>
  <si>
    <t xml:space="preserve">2 02 40000 00 0000 150   </t>
  </si>
  <si>
    <t xml:space="preserve">2 02 00000 00 0000 150   </t>
  </si>
  <si>
    <t>2 07 05000 00 0000 150</t>
  </si>
  <si>
    <t xml:space="preserve">Норматив </t>
  </si>
  <si>
    <t>из них НДФЛ по доп нормативу</t>
  </si>
  <si>
    <t>(тыс.руб.)</t>
  </si>
  <si>
    <t>2024г</t>
  </si>
  <si>
    <t>Инициативные платежи</t>
  </si>
  <si>
    <t>1 17 15020 14 0000 150</t>
  </si>
  <si>
    <t xml:space="preserve">Прочие доходы от компенс.затрат  </t>
  </si>
  <si>
    <t>1 13 02994 00 0000 130</t>
  </si>
  <si>
    <t>Заместитель главы - начальник финансового управления администрации Крапивинского муниципального округа   __________________________________   О.В.Стоянова</t>
  </si>
  <si>
    <t>Доходы от возврата остатков субсидий, субвенций</t>
  </si>
  <si>
    <t>1 16 11050 01 0000 140</t>
  </si>
  <si>
    <t>Платежи, уплачиваемые в целях возмещения вреда</t>
  </si>
  <si>
    <t xml:space="preserve">2 04 04000 00 0000 150   </t>
  </si>
  <si>
    <t>Безвозмездные поступления от негосударственных организаций в бюджеты муниципальных округов</t>
  </si>
  <si>
    <t>2025г</t>
  </si>
  <si>
    <t>Штрафные санкции (нарушение лесного законодательства)</t>
  </si>
  <si>
    <t>1 16 01083 01 0000 140</t>
  </si>
  <si>
    <t xml:space="preserve"> Оценка ожидаемого исполнения бюджета Крапивинского муниципального округа по доходам за 2023 год, отчет за 2022 год                                                                                                                                                                 и прогноз бюджета по видам доходов на 2024 год и на плановый период 2025 и 2026 годов</t>
  </si>
  <si>
    <t>Отчет за 2022 год</t>
  </si>
  <si>
    <t>2023 год</t>
  </si>
  <si>
    <t>уточненный план  на 01.11.2023 года</t>
  </si>
  <si>
    <t>исполнение на 01.11.2023 года</t>
  </si>
  <si>
    <t xml:space="preserve">Темп роста (снижения) ожидаемого исполнения  за 2023 год к отчету за 2022 год , % </t>
  </si>
  <si>
    <t>2026г</t>
  </si>
  <si>
    <t>показателей бюджета на 2024 год к ожидаемому исполнению за 2023 год</t>
  </si>
  <si>
    <t>показателей бюджета на 2025 год к показателям бюджета на 2024 год</t>
  </si>
  <si>
    <t>показателей бюджета на 2026 год к показателям бюджета на 2025 год</t>
  </si>
  <si>
    <t xml:space="preserve">1 11 05024 00 0000 120  </t>
  </si>
  <si>
    <t>Доходы, получаемые в виде арендной платы, а также средства от продажи права на заключение договоров аренды за земли</t>
  </si>
  <si>
    <t>Прочие доходы от компенс.затрат  (возмещение затрат на проведение ярмарок)</t>
  </si>
  <si>
    <t>1 13 02994 00 0009 130</t>
  </si>
  <si>
    <t>Дотации (гранты)</t>
  </si>
  <si>
    <t>2 02 16549 00 0000 150</t>
  </si>
  <si>
    <t>Дотации (прочие)</t>
  </si>
  <si>
    <t>2 02 19999 00 0000 150</t>
  </si>
  <si>
    <t>1 13 02994 00 0007 130</t>
  </si>
  <si>
    <t>Прочие доходы от компенс.затрат  (возмещение судебных расходов)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</si>
</sst>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%"/>
    <numFmt numFmtId="166" formatCode="#,##0.0"/>
    <numFmt numFmtId="167" formatCode="#,##0.000"/>
  </numFmts>
  <fonts count="3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8"/>
      <name val="Arial Cyr"/>
      <family val="2"/>
      <charset val="204"/>
    </font>
    <font>
      <sz val="12"/>
      <name val="Arial Cyr"/>
      <charset val="204"/>
    </font>
    <font>
      <b/>
      <i/>
      <sz val="14"/>
      <name val="Arial Cyr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11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i/>
      <sz val="11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sz val="12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26" fillId="0" borderId="0"/>
    <xf numFmtId="0" fontId="3" fillId="0" borderId="0"/>
    <xf numFmtId="0" fontId="11" fillId="0" borderId="0"/>
    <xf numFmtId="0" fontId="1" fillId="0" borderId="0"/>
  </cellStyleXfs>
  <cellXfs count="207">
    <xf numFmtId="0" fontId="0" fillId="0" borderId="0" xfId="0"/>
    <xf numFmtId="0" fontId="0" fillId="0" borderId="0" xfId="0" applyFill="1"/>
    <xf numFmtId="164" fontId="4" fillId="0" borderId="0" xfId="0" applyNumberFormat="1" applyFont="1" applyFill="1" applyBorder="1"/>
    <xf numFmtId="0" fontId="0" fillId="0" borderId="0" xfId="0" applyAlignment="1">
      <alignment vertical="top" wrapText="1"/>
    </xf>
    <xf numFmtId="0" fontId="10" fillId="0" borderId="0" xfId="0" applyFont="1"/>
    <xf numFmtId="0" fontId="9" fillId="0" borderId="0" xfId="0" applyFont="1"/>
    <xf numFmtId="0" fontId="11" fillId="0" borderId="0" xfId="0" applyFont="1" applyAlignment="1">
      <alignment wrapText="1"/>
    </xf>
    <xf numFmtId="0" fontId="14" fillId="0" borderId="0" xfId="0" applyFont="1" applyBorder="1" applyAlignment="1">
      <alignment wrapText="1"/>
    </xf>
    <xf numFmtId="0" fontId="11" fillId="0" borderId="0" xfId="0" applyFont="1"/>
    <xf numFmtId="0" fontId="12" fillId="0" borderId="0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4" fillId="0" borderId="0" xfId="0" applyFont="1" applyFill="1" applyBorder="1"/>
    <xf numFmtId="0" fontId="18" fillId="0" borderId="2" xfId="0" applyFont="1" applyFill="1" applyBorder="1"/>
    <xf numFmtId="0" fontId="18" fillId="0" borderId="4" xfId="0" applyFont="1" applyBorder="1" applyAlignment="1">
      <alignment wrapText="1"/>
    </xf>
    <xf numFmtId="0" fontId="22" fillId="0" borderId="4" xfId="0" applyFont="1" applyBorder="1" applyAlignment="1">
      <alignment wrapText="1"/>
    </xf>
    <xf numFmtId="0" fontId="21" fillId="0" borderId="4" xfId="0" applyFont="1" applyBorder="1" applyAlignment="1">
      <alignment wrapText="1"/>
    </xf>
    <xf numFmtId="0" fontId="17" fillId="0" borderId="4" xfId="0" applyFont="1" applyBorder="1" applyAlignment="1">
      <alignment wrapText="1"/>
    </xf>
    <xf numFmtId="0" fontId="21" fillId="0" borderId="4" xfId="0" applyFont="1" applyFill="1" applyBorder="1" applyAlignment="1">
      <alignment wrapText="1"/>
    </xf>
    <xf numFmtId="0" fontId="18" fillId="0" borderId="5" xfId="0" applyFont="1" applyBorder="1" applyAlignment="1">
      <alignment wrapText="1"/>
    </xf>
    <xf numFmtId="0" fontId="17" fillId="0" borderId="4" xfId="0" applyFont="1" applyFill="1" applyBorder="1" applyAlignment="1">
      <alignment wrapText="1"/>
    </xf>
    <xf numFmtId="0" fontId="21" fillId="0" borderId="7" xfId="0" applyFont="1" applyBorder="1" applyAlignment="1">
      <alignment wrapText="1"/>
    </xf>
    <xf numFmtId="0" fontId="18" fillId="0" borderId="4" xfId="0" applyFont="1" applyFill="1" applyBorder="1" applyAlignment="1">
      <alignment wrapText="1"/>
    </xf>
    <xf numFmtId="0" fontId="20" fillId="0" borderId="7" xfId="0" applyFont="1" applyBorder="1" applyAlignment="1">
      <alignment wrapText="1"/>
    </xf>
    <xf numFmtId="166" fontId="18" fillId="0" borderId="9" xfId="0" applyNumberFormat="1" applyFont="1" applyFill="1" applyBorder="1"/>
    <xf numFmtId="166" fontId="18" fillId="0" borderId="2" xfId="0" applyNumberFormat="1" applyFont="1" applyFill="1" applyBorder="1"/>
    <xf numFmtId="166" fontId="5" fillId="0" borderId="2" xfId="0" applyNumberFormat="1" applyFont="1" applyFill="1" applyBorder="1"/>
    <xf numFmtId="166" fontId="18" fillId="0" borderId="1" xfId="0" applyNumberFormat="1" applyFont="1" applyFill="1" applyBorder="1"/>
    <xf numFmtId="166" fontId="5" fillId="0" borderId="7" xfId="0" applyNumberFormat="1" applyFont="1" applyFill="1" applyBorder="1"/>
    <xf numFmtId="166" fontId="5" fillId="0" borderId="13" xfId="0" applyNumberFormat="1" applyFont="1" applyFill="1" applyBorder="1"/>
    <xf numFmtId="166" fontId="18" fillId="0" borderId="14" xfId="0" applyNumberFormat="1" applyFont="1" applyFill="1" applyBorder="1"/>
    <xf numFmtId="166" fontId="18" fillId="0" borderId="16" xfId="0" applyNumberFormat="1" applyFont="1" applyFill="1" applyBorder="1"/>
    <xf numFmtId="164" fontId="21" fillId="0" borderId="17" xfId="0" applyNumberFormat="1" applyFont="1" applyFill="1" applyBorder="1"/>
    <xf numFmtId="0" fontId="18" fillId="0" borderId="9" xfId="0" applyFont="1" applyFill="1" applyBorder="1"/>
    <xf numFmtId="0" fontId="22" fillId="0" borderId="2" xfId="0" applyFont="1" applyFill="1" applyBorder="1"/>
    <xf numFmtId="0" fontId="21" fillId="0" borderId="2" xfId="0" applyFont="1" applyFill="1" applyBorder="1"/>
    <xf numFmtId="166" fontId="18" fillId="0" borderId="20" xfId="0" applyNumberFormat="1" applyFont="1" applyFill="1" applyBorder="1"/>
    <xf numFmtId="0" fontId="25" fillId="0" borderId="2" xfId="0" applyFont="1" applyFill="1" applyBorder="1"/>
    <xf numFmtId="0" fontId="5" fillId="0" borderId="2" xfId="0" applyFont="1" applyFill="1" applyBorder="1"/>
    <xf numFmtId="3" fontId="18" fillId="0" borderId="2" xfId="0" applyNumberFormat="1" applyFont="1" applyFill="1" applyBorder="1"/>
    <xf numFmtId="3" fontId="18" fillId="0" borderId="16" xfId="0" applyNumberFormat="1" applyFont="1" applyFill="1" applyBorder="1"/>
    <xf numFmtId="166" fontId="18" fillId="0" borderId="21" xfId="0" applyNumberFormat="1" applyFont="1" applyFill="1" applyBorder="1"/>
    <xf numFmtId="0" fontId="5" fillId="0" borderId="17" xfId="0" applyFont="1" applyFill="1" applyBorder="1"/>
    <xf numFmtId="0" fontId="18" fillId="0" borderId="14" xfId="0" applyFont="1" applyFill="1" applyBorder="1"/>
    <xf numFmtId="166" fontId="5" fillId="0" borderId="17" xfId="0" applyNumberFormat="1" applyFont="1" applyFill="1" applyBorder="1"/>
    <xf numFmtId="0" fontId="7" fillId="0" borderId="17" xfId="0" applyFont="1" applyFill="1" applyBorder="1"/>
    <xf numFmtId="164" fontId="21" fillId="0" borderId="13" xfId="0" applyNumberFormat="1" applyFont="1" applyFill="1" applyBorder="1"/>
    <xf numFmtId="0" fontId="18" fillId="0" borderId="16" xfId="0" applyFont="1" applyFill="1" applyBorder="1"/>
    <xf numFmtId="0" fontId="15" fillId="0" borderId="17" xfId="0" applyFont="1" applyFill="1" applyBorder="1" applyAlignment="1">
      <alignment wrapText="1"/>
    </xf>
    <xf numFmtId="0" fontId="0" fillId="0" borderId="0" xfId="0" applyFill="1" applyAlignment="1">
      <alignment vertical="top" wrapText="1"/>
    </xf>
    <xf numFmtId="0" fontId="5" fillId="0" borderId="23" xfId="0" applyFont="1" applyFill="1" applyBorder="1" applyAlignment="1">
      <alignment wrapText="1"/>
    </xf>
    <xf numFmtId="0" fontId="6" fillId="0" borderId="0" xfId="0" applyFont="1" applyAlignment="1"/>
    <xf numFmtId="0" fontId="0" fillId="0" borderId="0" xfId="0" applyAlignment="1"/>
    <xf numFmtId="165" fontId="22" fillId="0" borderId="11" xfId="0" applyNumberFormat="1" applyFont="1" applyFill="1" applyBorder="1"/>
    <xf numFmtId="165" fontId="18" fillId="0" borderId="11" xfId="0" applyNumberFormat="1" applyFont="1" applyFill="1" applyBorder="1"/>
    <xf numFmtId="165" fontId="5" fillId="0" borderId="12" xfId="0" applyNumberFormat="1" applyFont="1" applyFill="1" applyBorder="1"/>
    <xf numFmtId="165" fontId="18" fillId="0" borderId="15" xfId="0" applyNumberFormat="1" applyFont="1" applyFill="1" applyBorder="1"/>
    <xf numFmtId="165" fontId="5" fillId="0" borderId="11" xfId="0" applyNumberFormat="1" applyFont="1" applyFill="1" applyBorder="1"/>
    <xf numFmtId="165" fontId="21" fillId="0" borderId="12" xfId="0" applyNumberFormat="1" applyFont="1" applyFill="1" applyBorder="1"/>
    <xf numFmtId="165" fontId="5" fillId="0" borderId="13" xfId="0" applyNumberFormat="1" applyFont="1" applyFill="1" applyBorder="1" applyAlignment="1">
      <alignment horizontal="center"/>
    </xf>
    <xf numFmtId="165" fontId="22" fillId="0" borderId="2" xfId="0" applyNumberFormat="1" applyFont="1" applyFill="1" applyBorder="1"/>
    <xf numFmtId="165" fontId="18" fillId="0" borderId="2" xfId="0" applyNumberFormat="1" applyFont="1" applyFill="1" applyBorder="1"/>
    <xf numFmtId="165" fontId="5" fillId="0" borderId="2" xfId="0" applyNumberFormat="1" applyFont="1" applyFill="1" applyBorder="1"/>
    <xf numFmtId="165" fontId="18" fillId="0" borderId="14" xfId="0" applyNumberFormat="1" applyFont="1" applyFill="1" applyBorder="1"/>
    <xf numFmtId="165" fontId="18" fillId="0" borderId="16" xfId="0" applyNumberFormat="1" applyFont="1" applyFill="1" applyBorder="1"/>
    <xf numFmtId="165" fontId="5" fillId="0" borderId="7" xfId="0" applyNumberFormat="1" applyFont="1" applyFill="1" applyBorder="1"/>
    <xf numFmtId="165" fontId="5" fillId="0" borderId="17" xfId="0" applyNumberFormat="1" applyFont="1" applyFill="1" applyBorder="1"/>
    <xf numFmtId="165" fontId="21" fillId="0" borderId="17" xfId="0" applyNumberFormat="1" applyFont="1" applyFill="1" applyBorder="1"/>
    <xf numFmtId="0" fontId="8" fillId="0" borderId="0" xfId="0" applyFont="1" applyFill="1" applyAlignment="1">
      <alignment horizontal="center"/>
    </xf>
    <xf numFmtId="0" fontId="0" fillId="0" borderId="0" xfId="0" applyFill="1" applyAlignment="1"/>
    <xf numFmtId="165" fontId="5" fillId="0" borderId="24" xfId="0" applyNumberFormat="1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4" fontId="22" fillId="0" borderId="2" xfId="0" applyNumberFormat="1" applyFont="1" applyFill="1" applyBorder="1"/>
    <xf numFmtId="4" fontId="18" fillId="0" borderId="2" xfId="0" applyNumberFormat="1" applyFont="1" applyFill="1" applyBorder="1"/>
    <xf numFmtId="0" fontId="9" fillId="0" borderId="0" xfId="0" applyFont="1" applyAlignment="1"/>
    <xf numFmtId="0" fontId="9" fillId="0" borderId="0" xfId="0" applyFont="1" applyFill="1" applyAlignment="1"/>
    <xf numFmtId="0" fontId="29" fillId="0" borderId="0" xfId="0" applyFont="1" applyFill="1" applyBorder="1" applyAlignment="1"/>
    <xf numFmtId="0" fontId="30" fillId="0" borderId="0" xfId="0" applyFont="1" applyFill="1" applyBorder="1"/>
    <xf numFmtId="0" fontId="9" fillId="0" borderId="0" xfId="0" applyFont="1" applyFill="1" applyAlignment="1">
      <alignment vertical="top" wrapText="1"/>
    </xf>
    <xf numFmtId="0" fontId="18" fillId="0" borderId="16" xfId="0" applyFont="1" applyFill="1" applyBorder="1" applyAlignment="1">
      <alignment wrapText="1"/>
    </xf>
    <xf numFmtId="164" fontId="21" fillId="0" borderId="19" xfId="0" applyNumberFormat="1" applyFont="1" applyFill="1" applyBorder="1"/>
    <xf numFmtId="166" fontId="5" fillId="0" borderId="19" xfId="0" applyNumberFormat="1" applyFont="1" applyFill="1" applyBorder="1"/>
    <xf numFmtId="164" fontId="21" fillId="0" borderId="1" xfId="0" applyNumberFormat="1" applyFont="1" applyFill="1" applyBorder="1"/>
    <xf numFmtId="0" fontId="19" fillId="0" borderId="12" xfId="0" applyFont="1" applyFill="1" applyBorder="1" applyAlignment="1">
      <alignment horizontal="center" vertical="center"/>
    </xf>
    <xf numFmtId="0" fontId="13" fillId="0" borderId="12" xfId="0" applyFont="1" applyFill="1" applyBorder="1"/>
    <xf numFmtId="166" fontId="0" fillId="0" borderId="0" xfId="0" applyNumberFormat="1" applyFill="1"/>
    <xf numFmtId="166" fontId="5" fillId="4" borderId="23" xfId="0" applyNumberFormat="1" applyFont="1" applyFill="1" applyBorder="1"/>
    <xf numFmtId="166" fontId="5" fillId="4" borderId="2" xfId="0" applyNumberFormat="1" applyFont="1" applyFill="1" applyBorder="1"/>
    <xf numFmtId="166" fontId="5" fillId="4" borderId="7" xfId="0" applyNumberFormat="1" applyFont="1" applyFill="1" applyBorder="1"/>
    <xf numFmtId="166" fontId="18" fillId="4" borderId="14" xfId="0" applyNumberFormat="1" applyFont="1" applyFill="1" applyBorder="1"/>
    <xf numFmtId="166" fontId="5" fillId="4" borderId="29" xfId="0" applyNumberFormat="1" applyFont="1" applyFill="1" applyBorder="1"/>
    <xf numFmtId="0" fontId="19" fillId="0" borderId="2" xfId="0" applyFont="1" applyFill="1" applyBorder="1" applyAlignment="1">
      <alignment horizontal="center" vertical="center"/>
    </xf>
    <xf numFmtId="0" fontId="18" fillId="0" borderId="2" xfId="0" applyFont="1" applyBorder="1" applyAlignment="1">
      <alignment wrapText="1"/>
    </xf>
    <xf numFmtId="9" fontId="18" fillId="0" borderId="2" xfId="0" applyNumberFormat="1" applyFont="1" applyFill="1" applyBorder="1" applyAlignment="1">
      <alignment horizontal="center" vertical="center" wrapText="1"/>
    </xf>
    <xf numFmtId="166" fontId="18" fillId="4" borderId="2" xfId="0" applyNumberFormat="1" applyFont="1" applyFill="1" applyBorder="1"/>
    <xf numFmtId="165" fontId="18" fillId="0" borderId="2" xfId="0" applyNumberFormat="1" applyFont="1" applyFill="1" applyBorder="1" applyAlignment="1">
      <alignment horizontal="center"/>
    </xf>
    <xf numFmtId="9" fontId="11" fillId="0" borderId="2" xfId="0" applyNumberFormat="1" applyFont="1" applyFill="1" applyBorder="1" applyAlignment="1">
      <alignment horizontal="center" vertical="center"/>
    </xf>
    <xf numFmtId="166" fontId="22" fillId="4" borderId="2" xfId="0" applyNumberFormat="1" applyFont="1" applyFill="1" applyBorder="1"/>
    <xf numFmtId="165" fontId="22" fillId="0" borderId="2" xfId="0" applyNumberFormat="1" applyFont="1" applyFill="1" applyBorder="1" applyAlignment="1">
      <alignment horizontal="center"/>
    </xf>
    <xf numFmtId="166" fontId="22" fillId="0" borderId="2" xfId="0" applyNumberFormat="1" applyFont="1" applyFill="1" applyBorder="1"/>
    <xf numFmtId="9" fontId="16" fillId="0" borderId="2" xfId="0" applyNumberFormat="1" applyFont="1" applyFill="1" applyBorder="1" applyAlignment="1">
      <alignment horizontal="center" vertical="center"/>
    </xf>
    <xf numFmtId="4" fontId="22" fillId="4" borderId="2" xfId="0" applyNumberFormat="1" applyFont="1" applyFill="1" applyBorder="1"/>
    <xf numFmtId="0" fontId="21" fillId="0" borderId="2" xfId="0" applyFont="1" applyFill="1" applyBorder="1" applyAlignment="1">
      <alignment wrapText="1"/>
    </xf>
    <xf numFmtId="9" fontId="17" fillId="0" borderId="2" xfId="0" applyNumberFormat="1" applyFont="1" applyFill="1" applyBorder="1" applyAlignment="1">
      <alignment horizontal="center" vertical="center" wrapText="1"/>
    </xf>
    <xf numFmtId="9" fontId="18" fillId="4" borderId="2" xfId="0" applyNumberFormat="1" applyFont="1" applyFill="1" applyBorder="1" applyAlignment="1">
      <alignment horizontal="center" vertical="center"/>
    </xf>
    <xf numFmtId="9" fontId="18" fillId="0" borderId="2" xfId="0" applyNumberFormat="1" applyFont="1" applyFill="1" applyBorder="1" applyAlignment="1">
      <alignment horizontal="center" vertical="center"/>
    </xf>
    <xf numFmtId="0" fontId="21" fillId="0" borderId="2" xfId="0" applyFont="1" applyBorder="1" applyAlignment="1">
      <alignment wrapText="1"/>
    </xf>
    <xf numFmtId="165" fontId="5" fillId="0" borderId="2" xfId="0" applyNumberFormat="1" applyFont="1" applyFill="1" applyBorder="1" applyAlignment="1">
      <alignment horizontal="center"/>
    </xf>
    <xf numFmtId="0" fontId="17" fillId="0" borderId="2" xfId="0" applyFont="1" applyFill="1" applyBorder="1" applyAlignment="1">
      <alignment wrapText="1"/>
    </xf>
    <xf numFmtId="0" fontId="17" fillId="0" borderId="2" xfId="0" applyFont="1" applyBorder="1" applyAlignment="1">
      <alignment wrapText="1"/>
    </xf>
    <xf numFmtId="9" fontId="19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/>
    <xf numFmtId="0" fontId="18" fillId="2" borderId="14" xfId="0" applyFont="1" applyFill="1" applyBorder="1" applyAlignment="1">
      <alignment wrapText="1"/>
    </xf>
    <xf numFmtId="9" fontId="19" fillId="0" borderId="14" xfId="0" applyNumberFormat="1" applyFont="1" applyFill="1" applyBorder="1" applyAlignment="1">
      <alignment horizontal="center" vertical="center"/>
    </xf>
    <xf numFmtId="165" fontId="18" fillId="0" borderId="14" xfId="0" applyNumberFormat="1" applyFont="1" applyFill="1" applyBorder="1" applyAlignment="1">
      <alignment horizontal="center"/>
    </xf>
    <xf numFmtId="0" fontId="17" fillId="0" borderId="6" xfId="0" applyFont="1" applyBorder="1" applyAlignment="1">
      <alignment wrapText="1"/>
    </xf>
    <xf numFmtId="0" fontId="18" fillId="0" borderId="22" xfId="0" applyFont="1" applyFill="1" applyBorder="1"/>
    <xf numFmtId="9" fontId="18" fillId="0" borderId="22" xfId="0" applyNumberFormat="1" applyFont="1" applyFill="1" applyBorder="1" applyAlignment="1">
      <alignment horizontal="center" vertical="center"/>
    </xf>
    <xf numFmtId="166" fontId="18" fillId="4" borderId="22" xfId="0" applyNumberFormat="1" applyFont="1" applyFill="1" applyBorder="1"/>
    <xf numFmtId="166" fontId="18" fillId="0" borderId="22" xfId="0" applyNumberFormat="1" applyFont="1" applyFill="1" applyBorder="1"/>
    <xf numFmtId="165" fontId="18" fillId="0" borderId="22" xfId="0" applyNumberFormat="1" applyFont="1" applyFill="1" applyBorder="1" applyAlignment="1">
      <alignment horizontal="center"/>
    </xf>
    <xf numFmtId="165" fontId="18" fillId="0" borderId="22" xfId="0" applyNumberFormat="1" applyFont="1" applyFill="1" applyBorder="1"/>
    <xf numFmtId="165" fontId="18" fillId="0" borderId="31" xfId="0" applyNumberFormat="1" applyFont="1" applyFill="1" applyBorder="1"/>
    <xf numFmtId="0" fontId="18" fillId="0" borderId="16" xfId="0" applyFont="1" applyBorder="1" applyAlignment="1">
      <alignment wrapText="1"/>
    </xf>
    <xf numFmtId="9" fontId="19" fillId="0" borderId="16" xfId="0" applyNumberFormat="1" applyFont="1" applyFill="1" applyBorder="1" applyAlignment="1">
      <alignment horizontal="center" vertical="center"/>
    </xf>
    <xf numFmtId="166" fontId="18" fillId="4" borderId="16" xfId="0" applyNumberFormat="1" applyFont="1" applyFill="1" applyBorder="1"/>
    <xf numFmtId="165" fontId="18" fillId="0" borderId="16" xfId="0" applyNumberFormat="1" applyFont="1" applyFill="1" applyBorder="1" applyAlignment="1">
      <alignment horizontal="center"/>
    </xf>
    <xf numFmtId="0" fontId="21" fillId="0" borderId="14" xfId="0" applyFont="1" applyBorder="1" applyAlignment="1">
      <alignment wrapText="1"/>
    </xf>
    <xf numFmtId="0" fontId="21" fillId="0" borderId="14" xfId="0" applyFont="1" applyFill="1" applyBorder="1"/>
    <xf numFmtId="0" fontId="24" fillId="0" borderId="14" xfId="0" applyFont="1" applyFill="1" applyBorder="1" applyAlignment="1">
      <alignment horizontal="center" vertical="center"/>
    </xf>
    <xf numFmtId="166" fontId="21" fillId="4" borderId="14" xfId="0" applyNumberFormat="1" applyFont="1" applyFill="1" applyBorder="1"/>
    <xf numFmtId="166" fontId="21" fillId="0" borderId="14" xfId="0" applyNumberFormat="1" applyFont="1" applyFill="1" applyBorder="1"/>
    <xf numFmtId="165" fontId="21" fillId="0" borderId="14" xfId="0" applyNumberFormat="1" applyFont="1" applyFill="1" applyBorder="1" applyAlignment="1">
      <alignment horizontal="center"/>
    </xf>
    <xf numFmtId="165" fontId="21" fillId="0" borderId="14" xfId="0" applyNumberFormat="1" applyFont="1" applyFill="1" applyBorder="1"/>
    <xf numFmtId="0" fontId="5" fillId="0" borderId="7" xfId="0" applyFont="1" applyBorder="1" applyAlignment="1">
      <alignment wrapText="1"/>
    </xf>
    <xf numFmtId="0" fontId="20" fillId="0" borderId="17" xfId="0" applyFont="1" applyFill="1" applyBorder="1" applyAlignment="1">
      <alignment horizontal="center" vertical="center"/>
    </xf>
    <xf numFmtId="166" fontId="5" fillId="4" borderId="17" xfId="0" applyNumberFormat="1" applyFont="1" applyFill="1" applyBorder="1"/>
    <xf numFmtId="165" fontId="5" fillId="0" borderId="17" xfId="0" applyNumberFormat="1" applyFont="1" applyFill="1" applyBorder="1" applyAlignment="1">
      <alignment horizontal="center"/>
    </xf>
    <xf numFmtId="9" fontId="18" fillId="4" borderId="16" xfId="0" applyNumberFormat="1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wrapText="1"/>
    </xf>
    <xf numFmtId="0" fontId="5" fillId="3" borderId="26" xfId="0" applyFont="1" applyFill="1" applyBorder="1" applyAlignment="1">
      <alignment wrapText="1"/>
    </xf>
    <xf numFmtId="0" fontId="19" fillId="3" borderId="30" xfId="0" applyFont="1" applyFill="1" applyBorder="1" applyAlignment="1">
      <alignment horizontal="center" vertical="center"/>
    </xf>
    <xf numFmtId="166" fontId="5" fillId="3" borderId="26" xfId="0" applyNumberFormat="1" applyFont="1" applyFill="1" applyBorder="1"/>
    <xf numFmtId="165" fontId="5" fillId="3" borderId="28" xfId="0" applyNumberFormat="1" applyFont="1" applyFill="1" applyBorder="1" applyAlignment="1">
      <alignment horizontal="center"/>
    </xf>
    <xf numFmtId="166" fontId="5" fillId="3" borderId="32" xfId="0" applyNumberFormat="1" applyFont="1" applyFill="1" applyBorder="1"/>
    <xf numFmtId="166" fontId="5" fillId="3" borderId="27" xfId="0" applyNumberFormat="1" applyFont="1" applyFill="1" applyBorder="1"/>
    <xf numFmtId="165" fontId="5" fillId="3" borderId="25" xfId="0" applyNumberFormat="1" applyFont="1" applyFill="1" applyBorder="1"/>
    <xf numFmtId="165" fontId="5" fillId="3" borderId="26" xfId="0" applyNumberFormat="1" applyFont="1" applyFill="1" applyBorder="1"/>
    <xf numFmtId="165" fontId="5" fillId="3" borderId="30" xfId="0" applyNumberFormat="1" applyFont="1" applyFill="1" applyBorder="1"/>
    <xf numFmtId="0" fontId="18" fillId="0" borderId="3" xfId="0" applyFont="1" applyFill="1" applyBorder="1" applyAlignment="1">
      <alignment wrapText="1"/>
    </xf>
    <xf numFmtId="9" fontId="18" fillId="0" borderId="9" xfId="0" applyNumberFormat="1" applyFont="1" applyFill="1" applyBorder="1" applyAlignment="1">
      <alignment horizontal="center" vertical="center"/>
    </xf>
    <xf numFmtId="166" fontId="18" fillId="4" borderId="9" xfId="0" applyNumberFormat="1" applyFont="1" applyFill="1" applyBorder="1"/>
    <xf numFmtId="165" fontId="18" fillId="0" borderId="9" xfId="0" applyNumberFormat="1" applyFont="1" applyFill="1" applyBorder="1" applyAlignment="1">
      <alignment horizontal="center"/>
    </xf>
    <xf numFmtId="165" fontId="18" fillId="0" borderId="9" xfId="0" applyNumberFormat="1" applyFont="1" applyFill="1" applyBorder="1"/>
    <xf numFmtId="165" fontId="18" fillId="0" borderId="10" xfId="0" applyNumberFormat="1" applyFont="1" applyFill="1" applyBorder="1"/>
    <xf numFmtId="0" fontId="18" fillId="0" borderId="6" xfId="0" applyFont="1" applyFill="1" applyBorder="1" applyAlignment="1">
      <alignment wrapText="1"/>
    </xf>
    <xf numFmtId="0" fontId="17" fillId="4" borderId="2" xfId="0" applyFont="1" applyFill="1" applyBorder="1" applyAlignment="1">
      <alignment wrapText="1"/>
    </xf>
    <xf numFmtId="0" fontId="18" fillId="4" borderId="2" xfId="0" applyFont="1" applyFill="1" applyBorder="1"/>
    <xf numFmtId="0" fontId="17" fillId="4" borderId="2" xfId="0" applyFont="1" applyFill="1" applyBorder="1" applyAlignment="1">
      <alignment vertical="center" wrapText="1"/>
    </xf>
    <xf numFmtId="167" fontId="5" fillId="3" borderId="30" xfId="0" applyNumberFormat="1" applyFont="1" applyFill="1" applyBorder="1"/>
    <xf numFmtId="4" fontId="5" fillId="0" borderId="17" xfId="0" applyNumberFormat="1" applyFont="1" applyFill="1" applyBorder="1"/>
    <xf numFmtId="0" fontId="28" fillId="0" borderId="0" xfId="1" applyFont="1" applyFill="1" applyAlignment="1">
      <alignment horizontal="center" wrapText="1"/>
    </xf>
    <xf numFmtId="0" fontId="18" fillId="4" borderId="9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wrapText="1"/>
    </xf>
    <xf numFmtId="0" fontId="0" fillId="4" borderId="2" xfId="0" applyFont="1" applyFill="1" applyBorder="1" applyAlignment="1">
      <alignment horizontal="center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27" fillId="4" borderId="2" xfId="1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/>
    </xf>
    <xf numFmtId="164" fontId="21" fillId="4" borderId="21" xfId="0" applyNumberFormat="1" applyFont="1" applyFill="1" applyBorder="1"/>
    <xf numFmtId="164" fontId="21" fillId="4" borderId="17" xfId="0" applyNumberFormat="1" applyFont="1" applyFill="1" applyBorder="1"/>
    <xf numFmtId="164" fontId="21" fillId="0" borderId="18" xfId="0" applyNumberFormat="1" applyFont="1" applyFill="1" applyBorder="1"/>
    <xf numFmtId="165" fontId="21" fillId="0" borderId="17" xfId="0" applyNumberFormat="1" applyFont="1" applyFill="1" applyBorder="1" applyAlignment="1">
      <alignment horizontal="center"/>
    </xf>
    <xf numFmtId="166" fontId="18" fillId="4" borderId="20" xfId="0" applyNumberFormat="1" applyFont="1" applyFill="1" applyBorder="1"/>
    <xf numFmtId="165" fontId="18" fillId="0" borderId="20" xfId="0" applyNumberFormat="1" applyFont="1" applyFill="1" applyBorder="1"/>
    <xf numFmtId="165" fontId="18" fillId="0" borderId="21" xfId="0" applyNumberFormat="1" applyFont="1" applyFill="1" applyBorder="1"/>
    <xf numFmtId="165" fontId="18" fillId="0" borderId="33" xfId="0" applyNumberFormat="1" applyFont="1" applyFill="1" applyBorder="1"/>
    <xf numFmtId="166" fontId="18" fillId="0" borderId="34" xfId="0" applyNumberFormat="1" applyFont="1" applyFill="1" applyBorder="1"/>
    <xf numFmtId="166" fontId="18" fillId="4" borderId="35" xfId="0" applyNumberFormat="1" applyFont="1" applyFill="1" applyBorder="1"/>
    <xf numFmtId="166" fontId="18" fillId="4" borderId="36" xfId="0" applyNumberFormat="1" applyFont="1" applyFill="1" applyBorder="1"/>
    <xf numFmtId="9" fontId="18" fillId="0" borderId="16" xfId="0" applyNumberFormat="1" applyFont="1" applyFill="1" applyBorder="1" applyAlignment="1">
      <alignment horizontal="center" vertical="center"/>
    </xf>
    <xf numFmtId="9" fontId="19" fillId="0" borderId="22" xfId="0" applyNumberFormat="1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wrapText="1"/>
    </xf>
    <xf numFmtId="9" fontId="18" fillId="0" borderId="1" xfId="0" applyNumberFormat="1" applyFont="1" applyFill="1" applyBorder="1" applyAlignment="1">
      <alignment horizontal="center" vertical="center"/>
    </xf>
    <xf numFmtId="166" fontId="5" fillId="4" borderId="37" xfId="0" applyNumberFormat="1" applyFont="1" applyFill="1" applyBorder="1"/>
    <xf numFmtId="166" fontId="5" fillId="4" borderId="14" xfId="0" applyNumberFormat="1" applyFont="1" applyFill="1" applyBorder="1"/>
    <xf numFmtId="165" fontId="18" fillId="0" borderId="1" xfId="0" applyNumberFormat="1" applyFont="1" applyFill="1" applyBorder="1" applyAlignment="1">
      <alignment horizontal="center"/>
    </xf>
    <xf numFmtId="166" fontId="18" fillId="0" borderId="37" xfId="0" applyNumberFormat="1" applyFont="1" applyFill="1" applyBorder="1"/>
    <xf numFmtId="166" fontId="18" fillId="0" borderId="38" xfId="0" applyNumberFormat="1" applyFont="1" applyFill="1" applyBorder="1"/>
    <xf numFmtId="0" fontId="5" fillId="2" borderId="7" xfId="0" applyFont="1" applyFill="1" applyBorder="1" applyAlignment="1">
      <alignment wrapText="1"/>
    </xf>
    <xf numFmtId="0" fontId="25" fillId="3" borderId="17" xfId="0" applyFont="1" applyFill="1" applyBorder="1"/>
    <xf numFmtId="0" fontId="18" fillId="3" borderId="17" xfId="0" applyFont="1" applyFill="1" applyBorder="1" applyAlignment="1">
      <alignment horizontal="center" vertical="center"/>
    </xf>
    <xf numFmtId="166" fontId="5" fillId="3" borderId="17" xfId="0" applyNumberFormat="1" applyFont="1" applyFill="1" applyBorder="1"/>
    <xf numFmtId="165" fontId="5" fillId="3" borderId="17" xfId="0" applyNumberFormat="1" applyFont="1" applyFill="1" applyBorder="1" applyAlignment="1">
      <alignment horizontal="center"/>
    </xf>
    <xf numFmtId="165" fontId="5" fillId="3" borderId="17" xfId="0" applyNumberFormat="1" applyFont="1" applyFill="1" applyBorder="1"/>
    <xf numFmtId="165" fontId="5" fillId="3" borderId="12" xfId="0" applyNumberFormat="1" applyFont="1" applyFill="1" applyBorder="1"/>
  </cellXfs>
  <cellStyles count="5">
    <cellStyle name="Обычный" xfId="0" builtinId="0"/>
    <cellStyle name="Обычный 2" xfId="1"/>
    <cellStyle name="Обычный 2 2" xfId="2"/>
    <cellStyle name="Обычный 3" xfId="4"/>
    <cellStyle name="Обычный 4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78E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9"/>
  <sheetViews>
    <sheetView tabSelected="1" showRuler="0" topLeftCell="A47" zoomScaleNormal="100" zoomScaleSheetLayoutView="100" workbookViewId="0">
      <selection activeCell="A71" sqref="A71:N71"/>
    </sheetView>
  </sheetViews>
  <sheetFormatPr defaultRowHeight="12.75" x14ac:dyDescent="0.2"/>
  <cols>
    <col min="1" max="1" width="44.5703125" style="6" customWidth="1"/>
    <col min="2" max="2" width="19.85546875" style="8" customWidth="1"/>
    <col min="3" max="3" width="14.140625" customWidth="1"/>
    <col min="4" max="4" width="13" customWidth="1"/>
    <col min="5" max="5" width="12" customWidth="1"/>
    <col min="6" max="6" width="13.28515625" style="1" customWidth="1"/>
    <col min="7" max="7" width="12.7109375" customWidth="1"/>
    <col min="8" max="8" width="12.7109375" style="1" customWidth="1"/>
    <col min="9" max="9" width="11" style="1" customWidth="1"/>
    <col min="10" max="10" width="10.7109375" style="1" customWidth="1"/>
    <col min="11" max="11" width="11.5703125" style="1" customWidth="1"/>
    <col min="12" max="12" width="15.42578125" style="1" customWidth="1"/>
    <col min="13" max="13" width="11.42578125" style="1" customWidth="1"/>
    <col min="14" max="14" width="10.5703125" style="3" customWidth="1"/>
  </cols>
  <sheetData>
    <row r="1" spans="1:14" ht="36.75" customHeight="1" x14ac:dyDescent="0.25">
      <c r="A1" s="162" t="s">
        <v>133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ht="14.25" customHeight="1" thickBot="1" x14ac:dyDescent="0.4">
      <c r="A2" s="10"/>
      <c r="B2" s="10"/>
      <c r="C2" s="10"/>
      <c r="D2" s="10"/>
      <c r="E2" s="68"/>
      <c r="F2" s="68"/>
      <c r="G2" s="68"/>
      <c r="H2" s="10"/>
      <c r="I2" s="10"/>
      <c r="J2" s="11"/>
      <c r="K2" s="68"/>
      <c r="L2" s="68"/>
      <c r="M2" s="71" t="s">
        <v>118</v>
      </c>
    </row>
    <row r="3" spans="1:14" ht="25.5" customHeight="1" x14ac:dyDescent="0.2">
      <c r="A3" s="173" t="s">
        <v>75</v>
      </c>
      <c r="B3" s="175" t="s">
        <v>76</v>
      </c>
      <c r="C3" s="175" t="s">
        <v>116</v>
      </c>
      <c r="D3" s="163" t="s">
        <v>134</v>
      </c>
      <c r="E3" s="163" t="s">
        <v>135</v>
      </c>
      <c r="F3" s="163"/>
      <c r="G3" s="163"/>
      <c r="H3" s="171" t="s">
        <v>138</v>
      </c>
      <c r="I3" s="164" t="s">
        <v>78</v>
      </c>
      <c r="J3" s="170"/>
      <c r="K3" s="170"/>
      <c r="L3" s="164" t="s">
        <v>79</v>
      </c>
      <c r="M3" s="164"/>
      <c r="N3" s="165"/>
    </row>
    <row r="4" spans="1:14" ht="39.75" customHeight="1" x14ac:dyDescent="0.2">
      <c r="A4" s="174"/>
      <c r="B4" s="176"/>
      <c r="C4" s="176"/>
      <c r="D4" s="177"/>
      <c r="E4" s="178" t="s">
        <v>136</v>
      </c>
      <c r="F4" s="178" t="s">
        <v>137</v>
      </c>
      <c r="G4" s="178" t="s">
        <v>84</v>
      </c>
      <c r="H4" s="172"/>
      <c r="I4" s="167"/>
      <c r="J4" s="167"/>
      <c r="K4" s="167"/>
      <c r="L4" s="166" t="s">
        <v>140</v>
      </c>
      <c r="M4" s="166" t="s">
        <v>141</v>
      </c>
      <c r="N4" s="168" t="s">
        <v>142</v>
      </c>
    </row>
    <row r="5" spans="1:14" ht="48" customHeight="1" x14ac:dyDescent="0.2">
      <c r="A5" s="174"/>
      <c r="B5" s="176"/>
      <c r="C5" s="176"/>
      <c r="D5" s="177"/>
      <c r="E5" s="178"/>
      <c r="F5" s="178"/>
      <c r="G5" s="178"/>
      <c r="H5" s="172"/>
      <c r="I5" s="91" t="s">
        <v>119</v>
      </c>
      <c r="J5" s="91" t="s">
        <v>130</v>
      </c>
      <c r="K5" s="91" t="s">
        <v>139</v>
      </c>
      <c r="L5" s="167"/>
      <c r="M5" s="167"/>
      <c r="N5" s="169"/>
    </row>
    <row r="6" spans="1:14" ht="29.25" customHeight="1" x14ac:dyDescent="0.2">
      <c r="A6" s="14" t="s">
        <v>64</v>
      </c>
      <c r="B6" s="13" t="s">
        <v>34</v>
      </c>
      <c r="C6" s="93" t="s">
        <v>77</v>
      </c>
      <c r="D6" s="94">
        <v>145210.5</v>
      </c>
      <c r="E6" s="94">
        <v>160000</v>
      </c>
      <c r="F6" s="25">
        <v>128733.7</v>
      </c>
      <c r="G6" s="94">
        <v>160000</v>
      </c>
      <c r="H6" s="95">
        <f>G6/D6</f>
        <v>1.1018486955144429</v>
      </c>
      <c r="I6" s="25">
        <v>176535</v>
      </c>
      <c r="J6" s="25">
        <v>192077</v>
      </c>
      <c r="K6" s="25">
        <v>208659</v>
      </c>
      <c r="L6" s="61">
        <f>I6/G6</f>
        <v>1.1033437500000001</v>
      </c>
      <c r="M6" s="61">
        <f>J6/I6</f>
        <v>1.088039199025689</v>
      </c>
      <c r="N6" s="54">
        <f>K6/J6</f>
        <v>1.0863299614217214</v>
      </c>
    </row>
    <row r="7" spans="1:14" ht="19.5" customHeight="1" x14ac:dyDescent="0.2">
      <c r="A7" s="14" t="s">
        <v>117</v>
      </c>
      <c r="B7" s="34"/>
      <c r="C7" s="96"/>
      <c r="D7" s="97">
        <v>110491.4</v>
      </c>
      <c r="E7" s="97">
        <v>121467.2</v>
      </c>
      <c r="F7" s="97">
        <v>97736.3</v>
      </c>
      <c r="G7" s="97">
        <v>121467.2</v>
      </c>
      <c r="H7" s="98">
        <f t="shared" ref="H7:H35" si="0">G7/D7</f>
        <v>1.0993362379334501</v>
      </c>
      <c r="I7" s="99">
        <f>(I6-300)*I8/61.13+300</f>
        <v>133290.68460657616</v>
      </c>
      <c r="J7" s="99">
        <f>(J6-300)*J8/61.12+300</f>
        <v>145011.30955497382</v>
      </c>
      <c r="K7" s="99">
        <f>(K6-300)*K8/60.78+300</f>
        <v>157237.72655478775</v>
      </c>
      <c r="L7" s="60">
        <f t="shared" ref="L7:L35" si="1">I7/G7</f>
        <v>1.097338908006245</v>
      </c>
      <c r="M7" s="60">
        <f t="shared" ref="M7:M63" si="2">J7/I7</f>
        <v>1.0879328137820923</v>
      </c>
      <c r="N7" s="53">
        <f t="shared" ref="N7:N63" si="3">K7/J7</f>
        <v>1.0843135410426652</v>
      </c>
    </row>
    <row r="8" spans="1:14" ht="16.899999999999999" customHeight="1" x14ac:dyDescent="0.25">
      <c r="A8" s="15" t="s">
        <v>63</v>
      </c>
      <c r="B8" s="35"/>
      <c r="C8" s="100"/>
      <c r="D8" s="101">
        <v>47.55</v>
      </c>
      <c r="E8" s="101">
        <v>47.09</v>
      </c>
      <c r="F8" s="101">
        <v>47.09</v>
      </c>
      <c r="G8" s="101">
        <v>47.09</v>
      </c>
      <c r="H8" s="98">
        <f t="shared" si="0"/>
        <v>0.9903259726603576</v>
      </c>
      <c r="I8" s="72">
        <v>46.13</v>
      </c>
      <c r="J8" s="72">
        <v>46.12</v>
      </c>
      <c r="K8" s="72">
        <v>45.78</v>
      </c>
      <c r="L8" s="60">
        <f t="shared" si="1"/>
        <v>0.9796135060522404</v>
      </c>
      <c r="M8" s="60">
        <f t="shared" si="2"/>
        <v>0.99978322133102093</v>
      </c>
      <c r="N8" s="53">
        <f t="shared" si="3"/>
        <v>0.99262792714657422</v>
      </c>
    </row>
    <row r="9" spans="1:14" ht="38.25" customHeight="1" x14ac:dyDescent="0.25">
      <c r="A9" s="18" t="s">
        <v>54</v>
      </c>
      <c r="B9" s="13" t="s">
        <v>65</v>
      </c>
      <c r="C9" s="103" t="s">
        <v>81</v>
      </c>
      <c r="D9" s="94">
        <v>16716.2</v>
      </c>
      <c r="E9" s="94">
        <v>15650</v>
      </c>
      <c r="F9" s="25">
        <v>14929.6</v>
      </c>
      <c r="G9" s="94">
        <v>17900</v>
      </c>
      <c r="H9" s="98">
        <f t="shared" si="0"/>
        <v>1.0708175302999485</v>
      </c>
      <c r="I9" s="73">
        <v>18420</v>
      </c>
      <c r="J9" s="73">
        <v>19699</v>
      </c>
      <c r="K9" s="73">
        <v>20900</v>
      </c>
      <c r="L9" s="61">
        <f t="shared" si="1"/>
        <v>1.029050279329609</v>
      </c>
      <c r="M9" s="61">
        <f t="shared" si="2"/>
        <v>1.0694353963083605</v>
      </c>
      <c r="N9" s="54">
        <f t="shared" si="3"/>
        <v>1.0609675618051677</v>
      </c>
    </row>
    <row r="10" spans="1:14" ht="18.75" customHeight="1" x14ac:dyDescent="0.2">
      <c r="A10" s="14" t="s">
        <v>60</v>
      </c>
      <c r="B10" s="13" t="s">
        <v>48</v>
      </c>
      <c r="C10" s="104">
        <v>1</v>
      </c>
      <c r="D10" s="94">
        <v>18978.599999999999</v>
      </c>
      <c r="E10" s="94">
        <v>17260</v>
      </c>
      <c r="F10" s="25">
        <v>17683.900000000001</v>
      </c>
      <c r="G10" s="94">
        <v>19200</v>
      </c>
      <c r="H10" s="95">
        <f t="shared" si="0"/>
        <v>1.011665770920932</v>
      </c>
      <c r="I10" s="73">
        <v>20188</v>
      </c>
      <c r="J10" s="73">
        <v>20800</v>
      </c>
      <c r="K10" s="73">
        <v>21424</v>
      </c>
      <c r="L10" s="61">
        <f t="shared" si="1"/>
        <v>1.0514583333333334</v>
      </c>
      <c r="M10" s="61">
        <f t="shared" si="2"/>
        <v>1.0303150386368138</v>
      </c>
      <c r="N10" s="54">
        <f t="shared" si="3"/>
        <v>1.03</v>
      </c>
    </row>
    <row r="11" spans="1:14" ht="19.5" customHeight="1" x14ac:dyDescent="0.2">
      <c r="A11" s="14" t="s">
        <v>61</v>
      </c>
      <c r="B11" s="13" t="s">
        <v>11</v>
      </c>
      <c r="C11" s="105">
        <v>1</v>
      </c>
      <c r="D11" s="94">
        <v>14.3</v>
      </c>
      <c r="E11" s="94">
        <v>0</v>
      </c>
      <c r="F11" s="25">
        <v>-28.3</v>
      </c>
      <c r="G11" s="25">
        <v>-28.3</v>
      </c>
      <c r="H11" s="95">
        <f t="shared" si="0"/>
        <v>-1.979020979020979</v>
      </c>
      <c r="I11" s="25">
        <v>0</v>
      </c>
      <c r="J11" s="25">
        <v>0</v>
      </c>
      <c r="K11" s="25">
        <v>0</v>
      </c>
      <c r="L11" s="61" t="s">
        <v>85</v>
      </c>
      <c r="M11" s="61" t="s">
        <v>85</v>
      </c>
      <c r="N11" s="54" t="s">
        <v>85</v>
      </c>
    </row>
    <row r="12" spans="1:14" ht="18.75" customHeight="1" x14ac:dyDescent="0.2">
      <c r="A12" s="14" t="s">
        <v>6</v>
      </c>
      <c r="B12" s="13" t="s">
        <v>25</v>
      </c>
      <c r="C12" s="105">
        <v>1</v>
      </c>
      <c r="D12" s="94">
        <v>10108.700000000001</v>
      </c>
      <c r="E12" s="94">
        <v>8000</v>
      </c>
      <c r="F12" s="25">
        <v>4261.6000000000004</v>
      </c>
      <c r="G12" s="25">
        <v>4261.6000000000004</v>
      </c>
      <c r="H12" s="95">
        <f t="shared" si="0"/>
        <v>0.42157745308496641</v>
      </c>
      <c r="I12" s="25">
        <v>4245</v>
      </c>
      <c r="J12" s="25">
        <v>4500</v>
      </c>
      <c r="K12" s="25">
        <v>4770</v>
      </c>
      <c r="L12" s="61">
        <f>I12/G12</f>
        <v>0.99610474938990046</v>
      </c>
      <c r="M12" s="61">
        <f t="shared" si="2"/>
        <v>1.0600706713780919</v>
      </c>
      <c r="N12" s="54">
        <f t="shared" si="3"/>
        <v>1.06</v>
      </c>
    </row>
    <row r="13" spans="1:14" ht="16.5" customHeight="1" x14ac:dyDescent="0.2">
      <c r="A13" s="14" t="s">
        <v>55</v>
      </c>
      <c r="B13" s="13" t="s">
        <v>24</v>
      </c>
      <c r="C13" s="105">
        <v>1</v>
      </c>
      <c r="D13" s="94">
        <v>3374.1</v>
      </c>
      <c r="E13" s="94">
        <v>3120</v>
      </c>
      <c r="F13" s="25">
        <v>1691.4</v>
      </c>
      <c r="G13" s="94">
        <v>2000</v>
      </c>
      <c r="H13" s="95">
        <f t="shared" si="0"/>
        <v>0.59275065943510863</v>
      </c>
      <c r="I13" s="25">
        <v>2000</v>
      </c>
      <c r="J13" s="25">
        <v>2050</v>
      </c>
      <c r="K13" s="25">
        <v>2100</v>
      </c>
      <c r="L13" s="61">
        <f t="shared" si="1"/>
        <v>1</v>
      </c>
      <c r="M13" s="61">
        <f t="shared" si="2"/>
        <v>1.0249999999999999</v>
      </c>
      <c r="N13" s="54">
        <f t="shared" si="3"/>
        <v>1.024390243902439</v>
      </c>
    </row>
    <row r="14" spans="1:14" ht="27" customHeight="1" x14ac:dyDescent="0.2">
      <c r="A14" s="14" t="s">
        <v>88</v>
      </c>
      <c r="B14" s="13" t="s">
        <v>87</v>
      </c>
      <c r="C14" s="105">
        <v>1</v>
      </c>
      <c r="D14" s="94">
        <v>3149.8</v>
      </c>
      <c r="E14" s="94">
        <v>2100</v>
      </c>
      <c r="F14" s="25">
        <v>1235.9000000000001</v>
      </c>
      <c r="G14" s="94">
        <v>2100</v>
      </c>
      <c r="H14" s="95">
        <f t="shared" si="0"/>
        <v>0.66670899739666012</v>
      </c>
      <c r="I14" s="25">
        <v>2150</v>
      </c>
      <c r="J14" s="25">
        <v>2200</v>
      </c>
      <c r="K14" s="25">
        <v>2250</v>
      </c>
      <c r="L14" s="61">
        <f t="shared" si="1"/>
        <v>1.0238095238095237</v>
      </c>
      <c r="M14" s="61">
        <f t="shared" si="2"/>
        <v>1.0232558139534884</v>
      </c>
      <c r="N14" s="54">
        <f t="shared" si="3"/>
        <v>1.0227272727272727</v>
      </c>
    </row>
    <row r="15" spans="1:14" ht="16.5" customHeight="1" x14ac:dyDescent="0.2">
      <c r="A15" s="14" t="s">
        <v>37</v>
      </c>
      <c r="B15" s="13" t="s">
        <v>38</v>
      </c>
      <c r="C15" s="105">
        <v>0.05</v>
      </c>
      <c r="D15" s="94">
        <v>582.9</v>
      </c>
      <c r="E15" s="94">
        <v>545</v>
      </c>
      <c r="F15" s="25">
        <v>318.39999999999998</v>
      </c>
      <c r="G15" s="94">
        <v>545</v>
      </c>
      <c r="H15" s="95">
        <f t="shared" si="0"/>
        <v>0.93498027105850068</v>
      </c>
      <c r="I15" s="25">
        <v>550</v>
      </c>
      <c r="J15" s="25">
        <v>555</v>
      </c>
      <c r="K15" s="25">
        <v>560</v>
      </c>
      <c r="L15" s="61">
        <f t="shared" si="1"/>
        <v>1.0091743119266054</v>
      </c>
      <c r="M15" s="61">
        <f t="shared" si="2"/>
        <v>1.009090909090909</v>
      </c>
      <c r="N15" s="54">
        <f t="shared" si="3"/>
        <v>1.0090090090090089</v>
      </c>
    </row>
    <row r="16" spans="1:14" ht="17.25" customHeight="1" x14ac:dyDescent="0.2">
      <c r="A16" s="14" t="s">
        <v>59</v>
      </c>
      <c r="B16" s="13" t="s">
        <v>66</v>
      </c>
      <c r="C16" s="105">
        <v>1</v>
      </c>
      <c r="D16" s="94">
        <v>13164.5</v>
      </c>
      <c r="E16" s="94">
        <v>10200</v>
      </c>
      <c r="F16" s="25">
        <v>11823.6</v>
      </c>
      <c r="G16" s="25">
        <v>12000</v>
      </c>
      <c r="H16" s="95">
        <f t="shared" si="0"/>
        <v>0.91154240571233236</v>
      </c>
      <c r="I16" s="25">
        <v>11850</v>
      </c>
      <c r="J16" s="25">
        <v>11855</v>
      </c>
      <c r="K16" s="25">
        <v>11870</v>
      </c>
      <c r="L16" s="61">
        <f t="shared" si="1"/>
        <v>0.98750000000000004</v>
      </c>
      <c r="M16" s="61">
        <f t="shared" si="2"/>
        <v>1.00042194092827</v>
      </c>
      <c r="N16" s="54">
        <f t="shared" si="3"/>
        <v>1.0012652889076339</v>
      </c>
    </row>
    <row r="17" spans="1:14" ht="17.25" customHeight="1" x14ac:dyDescent="0.2">
      <c r="A17" s="14" t="s">
        <v>62</v>
      </c>
      <c r="B17" s="13" t="s">
        <v>67</v>
      </c>
      <c r="C17" s="105">
        <v>1</v>
      </c>
      <c r="D17" s="94">
        <v>4853.3999999999996</v>
      </c>
      <c r="E17" s="94">
        <v>4000</v>
      </c>
      <c r="F17" s="25">
        <v>2228.3000000000002</v>
      </c>
      <c r="G17" s="25">
        <v>4000</v>
      </c>
      <c r="H17" s="95">
        <f t="shared" si="0"/>
        <v>0.82416450323484569</v>
      </c>
      <c r="I17" s="25">
        <v>5000</v>
      </c>
      <c r="J17" s="25">
        <v>5500</v>
      </c>
      <c r="K17" s="25">
        <v>6000</v>
      </c>
      <c r="L17" s="61">
        <f t="shared" si="1"/>
        <v>1.25</v>
      </c>
      <c r="M17" s="61">
        <f t="shared" si="2"/>
        <v>1.1000000000000001</v>
      </c>
      <c r="N17" s="54">
        <f t="shared" si="3"/>
        <v>1.0909090909090908</v>
      </c>
    </row>
    <row r="18" spans="1:14" ht="18" customHeight="1" x14ac:dyDescent="0.25">
      <c r="A18" s="16" t="s">
        <v>43</v>
      </c>
      <c r="B18" s="37" t="s">
        <v>53</v>
      </c>
      <c r="C18" s="105"/>
      <c r="D18" s="87">
        <f>SUM(D19:D26)</f>
        <v>3613</v>
      </c>
      <c r="E18" s="87">
        <f>SUM(E19:E26)</f>
        <v>3100</v>
      </c>
      <c r="F18" s="26">
        <f>SUM(F19:F26)</f>
        <v>2719</v>
      </c>
      <c r="G18" s="26">
        <f>SUM(G19:G26)</f>
        <v>3100</v>
      </c>
      <c r="H18" s="107">
        <f t="shared" si="0"/>
        <v>0.85801273180182669</v>
      </c>
      <c r="I18" s="26">
        <f>SUM(I19:I26)</f>
        <v>3250</v>
      </c>
      <c r="J18" s="26">
        <f>SUM(J19:J26)</f>
        <v>3300</v>
      </c>
      <c r="K18" s="26">
        <f>SUM(K19:K26)</f>
        <v>3350</v>
      </c>
      <c r="L18" s="62">
        <f t="shared" si="1"/>
        <v>1.0483870967741935</v>
      </c>
      <c r="M18" s="62">
        <f t="shared" si="2"/>
        <v>1.0153846153846153</v>
      </c>
      <c r="N18" s="57">
        <f t="shared" si="3"/>
        <v>1.0151515151515151</v>
      </c>
    </row>
    <row r="19" spans="1:14" ht="20.25" customHeight="1" x14ac:dyDescent="0.2">
      <c r="A19" s="20" t="s">
        <v>0</v>
      </c>
      <c r="B19" s="13" t="s">
        <v>95</v>
      </c>
      <c r="C19" s="105">
        <v>1</v>
      </c>
      <c r="D19" s="94">
        <v>3557.9</v>
      </c>
      <c r="E19" s="94">
        <v>3020</v>
      </c>
      <c r="F19" s="25">
        <v>2684.6</v>
      </c>
      <c r="G19" s="25">
        <v>3065</v>
      </c>
      <c r="H19" s="95">
        <f t="shared" si="0"/>
        <v>0.86146322268754039</v>
      </c>
      <c r="I19" s="25">
        <v>3195</v>
      </c>
      <c r="J19" s="25">
        <v>3240</v>
      </c>
      <c r="K19" s="25">
        <v>3285</v>
      </c>
      <c r="L19" s="61">
        <f t="shared" si="1"/>
        <v>1.0424143556280587</v>
      </c>
      <c r="M19" s="61">
        <f t="shared" si="2"/>
        <v>1.0140845070422535</v>
      </c>
      <c r="N19" s="54">
        <f t="shared" si="3"/>
        <v>1.0138888888888888</v>
      </c>
    </row>
    <row r="20" spans="1:14" ht="25.5" customHeight="1" x14ac:dyDescent="0.2">
      <c r="A20" s="17" t="s">
        <v>83</v>
      </c>
      <c r="B20" s="13" t="s">
        <v>68</v>
      </c>
      <c r="C20" s="105">
        <v>1</v>
      </c>
      <c r="D20" s="94">
        <v>50.1</v>
      </c>
      <c r="E20" s="94">
        <v>70</v>
      </c>
      <c r="F20" s="25">
        <v>34.4</v>
      </c>
      <c r="G20" s="25">
        <v>35</v>
      </c>
      <c r="H20" s="95">
        <f t="shared" si="0"/>
        <v>0.69860279441117767</v>
      </c>
      <c r="I20" s="25">
        <v>50</v>
      </c>
      <c r="J20" s="25">
        <v>54</v>
      </c>
      <c r="K20" s="25">
        <v>58</v>
      </c>
      <c r="L20" s="61">
        <f t="shared" si="1"/>
        <v>1.4285714285714286</v>
      </c>
      <c r="M20" s="61">
        <f t="shared" si="2"/>
        <v>1.08</v>
      </c>
      <c r="N20" s="54">
        <f t="shared" si="3"/>
        <v>1.0740740740740742</v>
      </c>
    </row>
    <row r="21" spans="1:14" ht="1.5" hidden="1" customHeight="1" x14ac:dyDescent="0.2">
      <c r="A21" s="17" t="s">
        <v>56</v>
      </c>
      <c r="B21" s="13" t="s">
        <v>57</v>
      </c>
      <c r="C21" s="105">
        <v>0.5</v>
      </c>
      <c r="D21" s="94"/>
      <c r="E21" s="94">
        <v>0</v>
      </c>
      <c r="F21" s="25"/>
      <c r="G21" s="25"/>
      <c r="H21" s="95" t="e">
        <f t="shared" si="0"/>
        <v>#DIV/0!</v>
      </c>
      <c r="I21" s="25">
        <v>0</v>
      </c>
      <c r="J21" s="25">
        <v>0</v>
      </c>
      <c r="K21" s="25">
        <v>0</v>
      </c>
      <c r="L21" s="61" t="e">
        <f t="shared" si="1"/>
        <v>#DIV/0!</v>
      </c>
      <c r="M21" s="61" t="s">
        <v>85</v>
      </c>
      <c r="N21" s="54" t="s">
        <v>85</v>
      </c>
    </row>
    <row r="22" spans="1:14" ht="38.25" hidden="1" customHeight="1" x14ac:dyDescent="0.2">
      <c r="A22" s="17" t="s">
        <v>44</v>
      </c>
      <c r="B22" s="13" t="s">
        <v>39</v>
      </c>
      <c r="C22" s="105">
        <v>0.5</v>
      </c>
      <c r="D22" s="94"/>
      <c r="E22" s="94"/>
      <c r="F22" s="25"/>
      <c r="G22" s="25"/>
      <c r="H22" s="95" t="e">
        <f t="shared" si="0"/>
        <v>#DIV/0!</v>
      </c>
      <c r="I22" s="25"/>
      <c r="J22" s="25"/>
      <c r="K22" s="25"/>
      <c r="L22" s="61" t="e">
        <f t="shared" si="1"/>
        <v>#DIV/0!</v>
      </c>
      <c r="M22" s="61" t="e">
        <f t="shared" si="2"/>
        <v>#DIV/0!</v>
      </c>
      <c r="N22" s="54" t="e">
        <f t="shared" si="3"/>
        <v>#DIV/0!</v>
      </c>
    </row>
    <row r="23" spans="1:14" ht="31.5" hidden="1" customHeight="1" x14ac:dyDescent="0.2">
      <c r="A23" s="17" t="s">
        <v>47</v>
      </c>
      <c r="B23" s="13" t="s">
        <v>40</v>
      </c>
      <c r="C23" s="105">
        <v>0.5</v>
      </c>
      <c r="D23" s="94"/>
      <c r="E23" s="94"/>
      <c r="F23" s="25"/>
      <c r="G23" s="25"/>
      <c r="H23" s="95" t="e">
        <f t="shared" si="0"/>
        <v>#DIV/0!</v>
      </c>
      <c r="I23" s="25"/>
      <c r="J23" s="25"/>
      <c r="K23" s="25"/>
      <c r="L23" s="61" t="e">
        <f t="shared" si="1"/>
        <v>#DIV/0!</v>
      </c>
      <c r="M23" s="61" t="e">
        <f t="shared" si="2"/>
        <v>#DIV/0!</v>
      </c>
      <c r="N23" s="54" t="e">
        <f t="shared" si="3"/>
        <v>#DIV/0!</v>
      </c>
    </row>
    <row r="24" spans="1:14" ht="31.5" hidden="1" customHeight="1" x14ac:dyDescent="0.2">
      <c r="A24" s="17" t="s">
        <v>42</v>
      </c>
      <c r="B24" s="13" t="s">
        <v>41</v>
      </c>
      <c r="C24" s="105">
        <v>0.5</v>
      </c>
      <c r="D24" s="94"/>
      <c r="E24" s="94"/>
      <c r="F24" s="25"/>
      <c r="G24" s="25"/>
      <c r="H24" s="95" t="e">
        <f t="shared" si="0"/>
        <v>#DIV/0!</v>
      </c>
      <c r="I24" s="25"/>
      <c r="J24" s="25"/>
      <c r="K24" s="25"/>
      <c r="L24" s="61" t="e">
        <f t="shared" si="1"/>
        <v>#DIV/0!</v>
      </c>
      <c r="M24" s="61" t="e">
        <f t="shared" si="2"/>
        <v>#DIV/0!</v>
      </c>
      <c r="N24" s="54" t="e">
        <f t="shared" si="3"/>
        <v>#DIV/0!</v>
      </c>
    </row>
    <row r="25" spans="1:14" ht="10.5" hidden="1" customHeight="1" x14ac:dyDescent="0.2">
      <c r="A25" s="17" t="s">
        <v>45</v>
      </c>
      <c r="B25" s="13" t="s">
        <v>46</v>
      </c>
      <c r="C25" s="105">
        <v>0.5</v>
      </c>
      <c r="D25" s="94"/>
      <c r="E25" s="94"/>
      <c r="F25" s="25"/>
      <c r="G25" s="25"/>
      <c r="H25" s="95" t="e">
        <f t="shared" si="0"/>
        <v>#DIV/0!</v>
      </c>
      <c r="I25" s="25"/>
      <c r="J25" s="25"/>
      <c r="K25" s="25"/>
      <c r="L25" s="61" t="e">
        <f t="shared" si="1"/>
        <v>#DIV/0!</v>
      </c>
      <c r="M25" s="61" t="e">
        <f t="shared" si="2"/>
        <v>#DIV/0!</v>
      </c>
      <c r="N25" s="54" t="e">
        <f t="shared" si="3"/>
        <v>#DIV/0!</v>
      </c>
    </row>
    <row r="26" spans="1:14" ht="20.25" customHeight="1" thickBot="1" x14ac:dyDescent="0.25">
      <c r="A26" s="116" t="s">
        <v>71</v>
      </c>
      <c r="B26" s="117" t="s">
        <v>33</v>
      </c>
      <c r="C26" s="118">
        <v>1</v>
      </c>
      <c r="D26" s="119">
        <v>5</v>
      </c>
      <c r="E26" s="119">
        <v>10</v>
      </c>
      <c r="F26" s="120">
        <v>0</v>
      </c>
      <c r="G26" s="120">
        <v>0</v>
      </c>
      <c r="H26" s="121">
        <f t="shared" si="0"/>
        <v>0</v>
      </c>
      <c r="I26" s="120">
        <v>5</v>
      </c>
      <c r="J26" s="120">
        <v>6</v>
      </c>
      <c r="K26" s="120">
        <v>7</v>
      </c>
      <c r="L26" s="61" t="s">
        <v>85</v>
      </c>
      <c r="M26" s="122">
        <f t="shared" si="2"/>
        <v>1.2</v>
      </c>
      <c r="N26" s="123">
        <f t="shared" si="3"/>
        <v>1.1666666666666667</v>
      </c>
    </row>
    <row r="27" spans="1:14" ht="27.6" hidden="1" customHeight="1" x14ac:dyDescent="0.2">
      <c r="A27" s="113" t="s">
        <v>32</v>
      </c>
      <c r="B27" s="43" t="s">
        <v>33</v>
      </c>
      <c r="C27" s="114">
        <v>1</v>
      </c>
      <c r="D27" s="89"/>
      <c r="E27" s="89"/>
      <c r="F27" s="30"/>
      <c r="G27" s="30"/>
      <c r="H27" s="115" t="e">
        <f t="shared" si="0"/>
        <v>#DIV/0!</v>
      </c>
      <c r="I27" s="30"/>
      <c r="J27" s="30"/>
      <c r="K27" s="30"/>
      <c r="L27" s="63" t="e">
        <f t="shared" si="1"/>
        <v>#DIV/0!</v>
      </c>
      <c r="M27" s="63" t="e">
        <f t="shared" si="2"/>
        <v>#DIV/0!</v>
      </c>
      <c r="N27" s="63" t="e">
        <f t="shared" si="3"/>
        <v>#DIV/0!</v>
      </c>
    </row>
    <row r="28" spans="1:14" ht="27.6" hidden="1" customHeight="1" x14ac:dyDescent="0.25">
      <c r="A28" s="102" t="s">
        <v>35</v>
      </c>
      <c r="B28" s="38" t="s">
        <v>36</v>
      </c>
      <c r="C28" s="110"/>
      <c r="D28" s="94"/>
      <c r="E28" s="94"/>
      <c r="F28" s="25"/>
      <c r="G28" s="25"/>
      <c r="H28" s="95" t="e">
        <f t="shared" si="0"/>
        <v>#DIV/0!</v>
      </c>
      <c r="I28" s="25"/>
      <c r="J28" s="25"/>
      <c r="K28" s="25">
        <v>0</v>
      </c>
      <c r="L28" s="61" t="e">
        <f t="shared" si="1"/>
        <v>#DIV/0!</v>
      </c>
      <c r="M28" s="61" t="e">
        <f t="shared" si="2"/>
        <v>#DIV/0!</v>
      </c>
      <c r="N28" s="61" t="e">
        <f t="shared" si="3"/>
        <v>#DIV/0!</v>
      </c>
    </row>
    <row r="29" spans="1:14" ht="15.75" hidden="1" thickBot="1" x14ac:dyDescent="0.25">
      <c r="A29" s="92" t="s">
        <v>15</v>
      </c>
      <c r="B29" s="13" t="s">
        <v>16</v>
      </c>
      <c r="C29" s="110">
        <v>1</v>
      </c>
      <c r="D29" s="94"/>
      <c r="E29" s="94"/>
      <c r="F29" s="25"/>
      <c r="G29" s="25"/>
      <c r="H29" s="95" t="e">
        <f t="shared" si="0"/>
        <v>#DIV/0!</v>
      </c>
      <c r="I29" s="25"/>
      <c r="J29" s="25"/>
      <c r="K29" s="25">
        <v>0</v>
      </c>
      <c r="L29" s="61" t="e">
        <f t="shared" si="1"/>
        <v>#DIV/0!</v>
      </c>
      <c r="M29" s="61" t="e">
        <f t="shared" si="2"/>
        <v>#DIV/0!</v>
      </c>
      <c r="N29" s="61" t="e">
        <f t="shared" si="3"/>
        <v>#DIV/0!</v>
      </c>
    </row>
    <row r="30" spans="1:14" ht="15.75" hidden="1" thickBot="1" x14ac:dyDescent="0.25">
      <c r="A30" s="92" t="s">
        <v>18</v>
      </c>
      <c r="B30" s="13" t="s">
        <v>19</v>
      </c>
      <c r="C30" s="110">
        <v>1</v>
      </c>
      <c r="D30" s="94"/>
      <c r="E30" s="94"/>
      <c r="F30" s="25"/>
      <c r="G30" s="25"/>
      <c r="H30" s="95" t="e">
        <f t="shared" si="0"/>
        <v>#DIV/0!</v>
      </c>
      <c r="I30" s="25"/>
      <c r="J30" s="25"/>
      <c r="K30" s="25">
        <v>0</v>
      </c>
      <c r="L30" s="61" t="e">
        <f t="shared" si="1"/>
        <v>#DIV/0!</v>
      </c>
      <c r="M30" s="61" t="e">
        <f t="shared" si="2"/>
        <v>#DIV/0!</v>
      </c>
      <c r="N30" s="61" t="e">
        <f t="shared" si="3"/>
        <v>#DIV/0!</v>
      </c>
    </row>
    <row r="31" spans="1:14" ht="15.75" hidden="1" thickBot="1" x14ac:dyDescent="0.25">
      <c r="A31" s="92" t="s">
        <v>1</v>
      </c>
      <c r="B31" s="39" t="s">
        <v>26</v>
      </c>
      <c r="C31" s="110">
        <v>0.5</v>
      </c>
      <c r="D31" s="94"/>
      <c r="E31" s="94"/>
      <c r="F31" s="25"/>
      <c r="G31" s="25"/>
      <c r="H31" s="95" t="e">
        <f t="shared" si="0"/>
        <v>#DIV/0!</v>
      </c>
      <c r="I31" s="25"/>
      <c r="J31" s="25"/>
      <c r="K31" s="25">
        <v>0</v>
      </c>
      <c r="L31" s="61" t="e">
        <f t="shared" si="1"/>
        <v>#DIV/0!</v>
      </c>
      <c r="M31" s="61" t="e">
        <f t="shared" si="2"/>
        <v>#DIV/0!</v>
      </c>
      <c r="N31" s="61" t="e">
        <f t="shared" si="3"/>
        <v>#DIV/0!</v>
      </c>
    </row>
    <row r="32" spans="1:14" ht="15.75" hidden="1" thickBot="1" x14ac:dyDescent="0.25">
      <c r="A32" s="92" t="s">
        <v>7</v>
      </c>
      <c r="B32" s="39" t="s">
        <v>27</v>
      </c>
      <c r="C32" s="110">
        <v>1</v>
      </c>
      <c r="D32" s="94"/>
      <c r="E32" s="94"/>
      <c r="F32" s="25"/>
      <c r="G32" s="25"/>
      <c r="H32" s="95" t="e">
        <f t="shared" si="0"/>
        <v>#DIV/0!</v>
      </c>
      <c r="I32" s="25"/>
      <c r="J32" s="25"/>
      <c r="K32" s="25">
        <v>0</v>
      </c>
      <c r="L32" s="61" t="e">
        <f t="shared" si="1"/>
        <v>#DIV/0!</v>
      </c>
      <c r="M32" s="61" t="e">
        <f t="shared" si="2"/>
        <v>#DIV/0!</v>
      </c>
      <c r="N32" s="61" t="e">
        <f t="shared" si="3"/>
        <v>#DIV/0!</v>
      </c>
    </row>
    <row r="33" spans="1:14" ht="15.75" hidden="1" thickBot="1" x14ac:dyDescent="0.25">
      <c r="A33" s="92" t="s">
        <v>2</v>
      </c>
      <c r="B33" s="39" t="s">
        <v>28</v>
      </c>
      <c r="C33" s="110">
        <v>1</v>
      </c>
      <c r="D33" s="94"/>
      <c r="E33" s="94"/>
      <c r="F33" s="25"/>
      <c r="G33" s="25"/>
      <c r="H33" s="95" t="e">
        <f t="shared" si="0"/>
        <v>#DIV/0!</v>
      </c>
      <c r="I33" s="25"/>
      <c r="J33" s="25"/>
      <c r="K33" s="25">
        <v>0</v>
      </c>
      <c r="L33" s="61" t="e">
        <f t="shared" si="1"/>
        <v>#DIV/0!</v>
      </c>
      <c r="M33" s="61" t="e">
        <f t="shared" si="2"/>
        <v>#DIV/0!</v>
      </c>
      <c r="N33" s="61" t="e">
        <f t="shared" si="3"/>
        <v>#DIV/0!</v>
      </c>
    </row>
    <row r="34" spans="1:14" ht="18" hidden="1" customHeight="1" thickBot="1" x14ac:dyDescent="0.25">
      <c r="A34" s="124" t="s">
        <v>29</v>
      </c>
      <c r="B34" s="40" t="s">
        <v>30</v>
      </c>
      <c r="C34" s="125">
        <v>0.9</v>
      </c>
      <c r="D34" s="126"/>
      <c r="E34" s="126"/>
      <c r="F34" s="31"/>
      <c r="G34" s="31"/>
      <c r="H34" s="127" t="e">
        <f t="shared" si="0"/>
        <v>#DIV/0!</v>
      </c>
      <c r="I34" s="31"/>
      <c r="J34" s="31"/>
      <c r="K34" s="31">
        <v>0</v>
      </c>
      <c r="L34" s="64" t="e">
        <f t="shared" si="1"/>
        <v>#DIV/0!</v>
      </c>
      <c r="M34" s="64" t="e">
        <f t="shared" si="2"/>
        <v>#DIV/0!</v>
      </c>
      <c r="N34" s="64" t="e">
        <f t="shared" si="3"/>
        <v>#DIV/0!</v>
      </c>
    </row>
    <row r="35" spans="1:14" s="5" customFormat="1" ht="19.5" customHeight="1" thickBot="1" x14ac:dyDescent="0.25">
      <c r="A35" s="135" t="s">
        <v>4</v>
      </c>
      <c r="B35" s="42"/>
      <c r="C35" s="136"/>
      <c r="D35" s="137">
        <f>D6+D11+D12+D18+D13+D15+D10+D9+D14+D16+D17</f>
        <v>219766</v>
      </c>
      <c r="E35" s="137">
        <f>E6+E11+E12+E18+E13+E15+E10+E9+E14+E16+E17</f>
        <v>223975</v>
      </c>
      <c r="F35" s="44">
        <f>F6+F11+F12+F18+F13+F15+F10+F9+F14+F16+F17</f>
        <v>185597.09999999998</v>
      </c>
      <c r="G35" s="161">
        <f>G6+G11+G12+G18+G13+G15+G10+G9+G14+G16+G17</f>
        <v>225078.30000000002</v>
      </c>
      <c r="H35" s="138">
        <f t="shared" si="0"/>
        <v>1.024172528962624</v>
      </c>
      <c r="I35" s="44">
        <f>I6+I9+I10+I11+I12+I14+I17+I16+I15+I18+I13</f>
        <v>244188</v>
      </c>
      <c r="J35" s="44">
        <f>J6+J9+J10+J11+J12+J14+J17+J16+J15+J18+J13</f>
        <v>262536</v>
      </c>
      <c r="K35" s="44">
        <f>K6+K9+K10+K11+K12+K14+K17+K16+K15+K18+K13</f>
        <v>281883</v>
      </c>
      <c r="L35" s="66">
        <f t="shared" si="1"/>
        <v>1.0849024539460268</v>
      </c>
      <c r="M35" s="66">
        <f t="shared" si="2"/>
        <v>1.0751388274608089</v>
      </c>
      <c r="N35" s="55">
        <f t="shared" si="3"/>
        <v>1.0736927507084744</v>
      </c>
    </row>
    <row r="36" spans="1:14" s="4" customFormat="1" ht="16.5" customHeight="1" x14ac:dyDescent="0.3">
      <c r="A36" s="128" t="s">
        <v>22</v>
      </c>
      <c r="B36" s="129"/>
      <c r="C36" s="130"/>
      <c r="D36" s="131"/>
      <c r="E36" s="131"/>
      <c r="F36" s="132"/>
      <c r="G36" s="132"/>
      <c r="H36" s="133"/>
      <c r="I36" s="132"/>
      <c r="J36" s="132"/>
      <c r="K36" s="132"/>
      <c r="L36" s="134">
        <f>L35/H35</f>
        <v>1.059296576764186</v>
      </c>
      <c r="M36" s="134">
        <f>M35/L35</f>
        <v>0.99100045681553628</v>
      </c>
      <c r="N36" s="134">
        <f>N35/M35</f>
        <v>0.99865498602096825</v>
      </c>
    </row>
    <row r="37" spans="1:14" ht="16.5" customHeight="1" x14ac:dyDescent="0.2">
      <c r="A37" s="92" t="s">
        <v>8</v>
      </c>
      <c r="B37" s="13" t="s">
        <v>89</v>
      </c>
      <c r="C37" s="93">
        <v>1</v>
      </c>
      <c r="D37" s="94">
        <v>26798.7</v>
      </c>
      <c r="E37" s="94">
        <v>28800</v>
      </c>
      <c r="F37" s="25">
        <v>24632.799999999999</v>
      </c>
      <c r="G37" s="94">
        <v>28800</v>
      </c>
      <c r="H37" s="95">
        <f t="shared" ref="H37:H59" si="4">G37/D37</f>
        <v>1.0746789956229219</v>
      </c>
      <c r="I37" s="25">
        <v>28800</v>
      </c>
      <c r="J37" s="25">
        <v>29700</v>
      </c>
      <c r="K37" s="25">
        <v>29700</v>
      </c>
      <c r="L37" s="61">
        <f>I37/G37</f>
        <v>1</v>
      </c>
      <c r="M37" s="61">
        <f t="shared" si="2"/>
        <v>1.03125</v>
      </c>
      <c r="N37" s="61">
        <f>K37/J37</f>
        <v>1</v>
      </c>
    </row>
    <row r="38" spans="1:14" ht="36.75" customHeight="1" x14ac:dyDescent="0.2">
      <c r="A38" s="92" t="s">
        <v>144</v>
      </c>
      <c r="B38" s="13" t="s">
        <v>143</v>
      </c>
      <c r="C38" s="105">
        <v>1</v>
      </c>
      <c r="D38" s="94">
        <v>5916.4</v>
      </c>
      <c r="E38" s="94">
        <v>3266</v>
      </c>
      <c r="F38" s="25">
        <v>2441</v>
      </c>
      <c r="G38" s="94">
        <v>3266</v>
      </c>
      <c r="H38" s="95">
        <f t="shared" ref="H38:H39" si="5">G38/D38</f>
        <v>0.55202487999459138</v>
      </c>
      <c r="I38" s="25">
        <v>3270</v>
      </c>
      <c r="J38" s="25">
        <v>4000</v>
      </c>
      <c r="K38" s="25">
        <v>4000</v>
      </c>
      <c r="L38" s="61">
        <f>I38/G38</f>
        <v>1.0012247397428047</v>
      </c>
      <c r="M38" s="61">
        <f t="shared" ref="M38" si="6">J38/I38</f>
        <v>1.2232415902140672</v>
      </c>
      <c r="N38" s="61">
        <f>K38/J38</f>
        <v>1</v>
      </c>
    </row>
    <row r="39" spans="1:14" ht="21.75" customHeight="1" x14ac:dyDescent="0.2">
      <c r="A39" s="92" t="s">
        <v>97</v>
      </c>
      <c r="B39" s="13" t="s">
        <v>99</v>
      </c>
      <c r="C39" s="93">
        <v>1</v>
      </c>
      <c r="D39" s="94">
        <v>2692.8</v>
      </c>
      <c r="E39" s="94">
        <v>2300</v>
      </c>
      <c r="F39" s="25">
        <v>2196.6999999999998</v>
      </c>
      <c r="G39" s="94">
        <v>2300</v>
      </c>
      <c r="H39" s="95">
        <f t="shared" si="5"/>
        <v>0.85412953060011876</v>
      </c>
      <c r="I39" s="25">
        <v>2500</v>
      </c>
      <c r="J39" s="25">
        <v>2650</v>
      </c>
      <c r="K39" s="25">
        <v>2650</v>
      </c>
      <c r="L39" s="61">
        <f t="shared" ref="L39:L44" si="7">I39/G39</f>
        <v>1.0869565217391304</v>
      </c>
      <c r="M39" s="61">
        <f t="shared" ref="M39:M44" si="8">J39/I39</f>
        <v>1.06</v>
      </c>
      <c r="N39" s="61">
        <f t="shared" ref="N39:N44" si="9">K39/J39</f>
        <v>1</v>
      </c>
    </row>
    <row r="40" spans="1:14" ht="18.75" customHeight="1" x14ac:dyDescent="0.2">
      <c r="A40" s="92" t="s">
        <v>98</v>
      </c>
      <c r="B40" s="13" t="s">
        <v>100</v>
      </c>
      <c r="C40" s="105">
        <v>1</v>
      </c>
      <c r="D40" s="94">
        <v>176.5</v>
      </c>
      <c r="E40" s="94">
        <v>500</v>
      </c>
      <c r="F40" s="25">
        <v>209.7</v>
      </c>
      <c r="G40" s="94">
        <v>500</v>
      </c>
      <c r="H40" s="95">
        <f t="shared" si="4"/>
        <v>2.8328611898016995</v>
      </c>
      <c r="I40" s="94">
        <v>500</v>
      </c>
      <c r="J40" s="94">
        <v>500</v>
      </c>
      <c r="K40" s="94">
        <v>500</v>
      </c>
      <c r="L40" s="61">
        <f t="shared" si="7"/>
        <v>1</v>
      </c>
      <c r="M40" s="61">
        <f t="shared" si="8"/>
        <v>1</v>
      </c>
      <c r="N40" s="61">
        <f t="shared" si="9"/>
        <v>1</v>
      </c>
    </row>
    <row r="41" spans="1:14" ht="19.5" customHeight="1" x14ac:dyDescent="0.2">
      <c r="A41" s="92" t="s">
        <v>3</v>
      </c>
      <c r="B41" s="13" t="s">
        <v>31</v>
      </c>
      <c r="C41" s="105">
        <v>0.6</v>
      </c>
      <c r="D41" s="94">
        <v>571.9</v>
      </c>
      <c r="E41" s="94">
        <v>747</v>
      </c>
      <c r="F41" s="25">
        <v>477.7</v>
      </c>
      <c r="G41" s="94">
        <v>747</v>
      </c>
      <c r="H41" s="95">
        <f t="shared" si="4"/>
        <v>1.306172407763595</v>
      </c>
      <c r="I41" s="25">
        <v>730</v>
      </c>
      <c r="J41" s="25">
        <v>730</v>
      </c>
      <c r="K41" s="25">
        <v>730</v>
      </c>
      <c r="L41" s="61">
        <f t="shared" si="7"/>
        <v>0.97724230254350741</v>
      </c>
      <c r="M41" s="61">
        <f t="shared" si="8"/>
        <v>1</v>
      </c>
      <c r="N41" s="61">
        <f t="shared" si="9"/>
        <v>1</v>
      </c>
    </row>
    <row r="42" spans="1:14" ht="29.25" customHeight="1" x14ac:dyDescent="0.2">
      <c r="A42" s="109" t="s">
        <v>122</v>
      </c>
      <c r="B42" s="13" t="s">
        <v>123</v>
      </c>
      <c r="C42" s="105">
        <v>1</v>
      </c>
      <c r="D42" s="94">
        <v>68.599999999999994</v>
      </c>
      <c r="E42" s="94">
        <v>0</v>
      </c>
      <c r="F42" s="25">
        <v>0</v>
      </c>
      <c r="G42" s="25">
        <v>0</v>
      </c>
      <c r="H42" s="95" t="s">
        <v>85</v>
      </c>
      <c r="I42" s="25">
        <v>0</v>
      </c>
      <c r="J42" s="25">
        <v>0</v>
      </c>
      <c r="K42" s="25">
        <v>0</v>
      </c>
      <c r="L42" s="61" t="s">
        <v>85</v>
      </c>
      <c r="M42" s="61" t="s">
        <v>85</v>
      </c>
      <c r="N42" s="61" t="s">
        <v>85</v>
      </c>
    </row>
    <row r="43" spans="1:14" ht="25.5" customHeight="1" x14ac:dyDescent="0.2">
      <c r="A43" s="109" t="s">
        <v>82</v>
      </c>
      <c r="B43" s="13" t="s">
        <v>101</v>
      </c>
      <c r="C43" s="105">
        <v>1</v>
      </c>
      <c r="D43" s="94">
        <v>0.7</v>
      </c>
      <c r="E43" s="94">
        <v>50</v>
      </c>
      <c r="F43" s="25">
        <v>27</v>
      </c>
      <c r="G43" s="94">
        <v>27.1</v>
      </c>
      <c r="H43" s="95">
        <f t="shared" si="4"/>
        <v>38.714285714285715</v>
      </c>
      <c r="I43" s="25">
        <v>25</v>
      </c>
      <c r="J43" s="25">
        <v>28</v>
      </c>
      <c r="K43" s="25">
        <v>38</v>
      </c>
      <c r="L43" s="61">
        <f t="shared" si="7"/>
        <v>0.92250922509225086</v>
      </c>
      <c r="M43" s="61">
        <f t="shared" si="8"/>
        <v>1.1200000000000001</v>
      </c>
      <c r="N43" s="61">
        <f t="shared" si="9"/>
        <v>1.3571428571428572</v>
      </c>
    </row>
    <row r="44" spans="1:14" ht="28.5" customHeight="1" x14ac:dyDescent="0.2">
      <c r="A44" s="109" t="s">
        <v>86</v>
      </c>
      <c r="B44" s="13" t="s">
        <v>102</v>
      </c>
      <c r="C44" s="105">
        <v>1</v>
      </c>
      <c r="D44" s="94">
        <v>182.2</v>
      </c>
      <c r="E44" s="94">
        <v>210</v>
      </c>
      <c r="F44" s="25">
        <v>167.3</v>
      </c>
      <c r="G44" s="25">
        <v>221.1</v>
      </c>
      <c r="H44" s="95">
        <f t="shared" si="4"/>
        <v>1.2135016465422612</v>
      </c>
      <c r="I44" s="94">
        <v>210</v>
      </c>
      <c r="J44" s="94">
        <v>210</v>
      </c>
      <c r="K44" s="94">
        <v>210</v>
      </c>
      <c r="L44" s="61">
        <f t="shared" si="7"/>
        <v>0.94979647218453189</v>
      </c>
      <c r="M44" s="61">
        <f t="shared" si="8"/>
        <v>1</v>
      </c>
      <c r="N44" s="61">
        <f t="shared" si="9"/>
        <v>1</v>
      </c>
    </row>
    <row r="45" spans="1:14" ht="25.5" customHeight="1" x14ac:dyDescent="0.2">
      <c r="A45" s="108" t="s">
        <v>70</v>
      </c>
      <c r="B45" s="13" t="s">
        <v>103</v>
      </c>
      <c r="C45" s="105">
        <v>1</v>
      </c>
      <c r="D45" s="94">
        <v>2365.8000000000002</v>
      </c>
      <c r="E45" s="94">
        <v>2100</v>
      </c>
      <c r="F45" s="25">
        <v>1811.6</v>
      </c>
      <c r="G45" s="25">
        <v>2200</v>
      </c>
      <c r="H45" s="95">
        <f t="shared" si="4"/>
        <v>0.92991799814016396</v>
      </c>
      <c r="I45" s="25">
        <v>2520</v>
      </c>
      <c r="J45" s="25">
        <v>2650</v>
      </c>
      <c r="K45" s="25">
        <v>2780</v>
      </c>
      <c r="L45" s="61">
        <f t="shared" ref="L45:L54" si="10">I45/G45</f>
        <v>1.1454545454545455</v>
      </c>
      <c r="M45" s="61">
        <f t="shared" si="2"/>
        <v>1.0515873015873016</v>
      </c>
      <c r="N45" s="61">
        <f t="shared" si="3"/>
        <v>1.0490566037735849</v>
      </c>
    </row>
    <row r="46" spans="1:14" ht="25.5" customHeight="1" x14ac:dyDescent="0.2">
      <c r="A46" s="108" t="s">
        <v>152</v>
      </c>
      <c r="B46" s="13" t="s">
        <v>151</v>
      </c>
      <c r="C46" s="105">
        <v>1</v>
      </c>
      <c r="D46" s="94">
        <v>0</v>
      </c>
      <c r="E46" s="94">
        <v>0</v>
      </c>
      <c r="F46" s="25">
        <v>32.5</v>
      </c>
      <c r="G46" s="25">
        <v>32.5</v>
      </c>
      <c r="H46" s="95" t="s">
        <v>85</v>
      </c>
      <c r="I46" s="25">
        <v>0</v>
      </c>
      <c r="J46" s="25">
        <v>0</v>
      </c>
      <c r="K46" s="25">
        <v>0</v>
      </c>
      <c r="L46" s="61" t="s">
        <v>85</v>
      </c>
      <c r="M46" s="61" t="s">
        <v>85</v>
      </c>
      <c r="N46" s="61" t="s">
        <v>85</v>
      </c>
    </row>
    <row r="47" spans="1:14" ht="25.5" customHeight="1" x14ac:dyDescent="0.2">
      <c r="A47" s="108" t="s">
        <v>145</v>
      </c>
      <c r="B47" s="13" t="s">
        <v>146</v>
      </c>
      <c r="C47" s="105">
        <v>1</v>
      </c>
      <c r="D47" s="94">
        <v>147.69999999999999</v>
      </c>
      <c r="E47" s="94">
        <v>60</v>
      </c>
      <c r="F47" s="25">
        <v>142.4</v>
      </c>
      <c r="G47" s="25">
        <v>145</v>
      </c>
      <c r="H47" s="95">
        <f t="shared" si="4"/>
        <v>0.98171970209884907</v>
      </c>
      <c r="I47" s="25">
        <v>120</v>
      </c>
      <c r="J47" s="25">
        <v>130</v>
      </c>
      <c r="K47" s="25">
        <v>140</v>
      </c>
      <c r="L47" s="61">
        <f t="shared" ref="L47" si="11">I47/G47</f>
        <v>0.82758620689655171</v>
      </c>
      <c r="M47" s="61">
        <f t="shared" ref="M47" si="12">J47/I47</f>
        <v>1.0833333333333333</v>
      </c>
      <c r="N47" s="61">
        <f t="shared" ref="N47" si="13">K47/J47</f>
        <v>1.0769230769230769</v>
      </c>
    </row>
    <row r="48" spans="1:14" ht="17.25" customHeight="1" x14ac:dyDescent="0.2">
      <c r="A48" s="108" t="s">
        <v>58</v>
      </c>
      <c r="B48" s="13" t="s">
        <v>104</v>
      </c>
      <c r="C48" s="105">
        <v>1</v>
      </c>
      <c r="D48" s="94">
        <v>4278.1000000000004</v>
      </c>
      <c r="E48" s="94">
        <v>791</v>
      </c>
      <c r="F48" s="25">
        <v>5663.1</v>
      </c>
      <c r="G48" s="25">
        <v>5663.1</v>
      </c>
      <c r="H48" s="95">
        <f t="shared" si="4"/>
        <v>1.323741848016643</v>
      </c>
      <c r="I48" s="25">
        <v>500</v>
      </c>
      <c r="J48" s="25">
        <v>500</v>
      </c>
      <c r="K48" s="25">
        <v>500</v>
      </c>
      <c r="L48" s="61">
        <f t="shared" si="10"/>
        <v>8.8290865427062909E-2</v>
      </c>
      <c r="M48" s="61">
        <f t="shared" si="2"/>
        <v>1</v>
      </c>
      <c r="N48" s="61">
        <f t="shared" si="3"/>
        <v>1</v>
      </c>
    </row>
    <row r="49" spans="1:14" ht="17.25" customHeight="1" x14ac:dyDescent="0.2">
      <c r="A49" s="108" t="s">
        <v>14</v>
      </c>
      <c r="B49" s="13" t="s">
        <v>105</v>
      </c>
      <c r="C49" s="105">
        <v>1</v>
      </c>
      <c r="D49" s="94">
        <v>81489.5</v>
      </c>
      <c r="E49" s="94">
        <v>8899</v>
      </c>
      <c r="F49" s="25">
        <v>8896.2999999999993</v>
      </c>
      <c r="G49" s="94">
        <v>8899</v>
      </c>
      <c r="H49" s="95">
        <f t="shared" si="4"/>
        <v>0.10920425330870849</v>
      </c>
      <c r="I49" s="25">
        <v>1000</v>
      </c>
      <c r="J49" s="25">
        <v>1000</v>
      </c>
      <c r="K49" s="25">
        <v>500</v>
      </c>
      <c r="L49" s="61">
        <f t="shared" si="10"/>
        <v>0.1123721766490617</v>
      </c>
      <c r="M49" s="61">
        <f t="shared" si="2"/>
        <v>1</v>
      </c>
      <c r="N49" s="61">
        <f t="shared" si="3"/>
        <v>0.5</v>
      </c>
    </row>
    <row r="50" spans="1:14" ht="18.75" customHeight="1" x14ac:dyDescent="0.25">
      <c r="A50" s="106" t="s">
        <v>9</v>
      </c>
      <c r="B50" s="37" t="s">
        <v>12</v>
      </c>
      <c r="C50" s="111"/>
      <c r="D50" s="87">
        <f>SUM(D51:D56)</f>
        <v>700.2</v>
      </c>
      <c r="E50" s="87">
        <f>SUM(E51:E56)</f>
        <v>600</v>
      </c>
      <c r="F50" s="87">
        <f>SUM(F51:F56)</f>
        <v>461.90000000000003</v>
      </c>
      <c r="G50" s="87">
        <f>SUM(G51:G56)</f>
        <v>600</v>
      </c>
      <c r="H50" s="107">
        <f t="shared" si="4"/>
        <v>0.85689802913453295</v>
      </c>
      <c r="I50" s="87">
        <f>SUM(I51:I56)</f>
        <v>315</v>
      </c>
      <c r="J50" s="87">
        <f>SUM(J51:J56)</f>
        <v>331</v>
      </c>
      <c r="K50" s="87">
        <f>SUM(K51:K56)</f>
        <v>347</v>
      </c>
      <c r="L50" s="62">
        <f t="shared" si="10"/>
        <v>0.52500000000000002</v>
      </c>
      <c r="M50" s="62">
        <f t="shared" si="2"/>
        <v>1.0507936507936508</v>
      </c>
      <c r="N50" s="62">
        <f t="shared" si="3"/>
        <v>1.0483383685800605</v>
      </c>
    </row>
    <row r="51" spans="1:14" ht="19.5" customHeight="1" x14ac:dyDescent="0.2">
      <c r="A51" s="109" t="s">
        <v>94</v>
      </c>
      <c r="B51" s="13" t="s">
        <v>90</v>
      </c>
      <c r="C51" s="105">
        <v>0.3</v>
      </c>
      <c r="D51" s="94">
        <v>258.89999999999998</v>
      </c>
      <c r="E51" s="94">
        <v>325</v>
      </c>
      <c r="F51" s="25">
        <v>143.30000000000001</v>
      </c>
      <c r="G51" s="25">
        <v>265</v>
      </c>
      <c r="H51" s="95">
        <f t="shared" si="4"/>
        <v>1.0235612205484743</v>
      </c>
      <c r="I51" s="25">
        <v>156</v>
      </c>
      <c r="J51" s="25">
        <v>166.3</v>
      </c>
      <c r="K51" s="25">
        <v>176.7</v>
      </c>
      <c r="L51" s="61">
        <f t="shared" ref="L51" si="14">I51/G51</f>
        <v>0.58867924528301885</v>
      </c>
      <c r="M51" s="61">
        <f t="shared" ref="M51" si="15">J51/I51</f>
        <v>1.066025641025641</v>
      </c>
      <c r="N51" s="61">
        <f t="shared" ref="N51" si="16">K51/J51</f>
        <v>1.0625375826819001</v>
      </c>
    </row>
    <row r="52" spans="1:14" s="1" customFormat="1" ht="15" customHeight="1" x14ac:dyDescent="0.2">
      <c r="A52" s="157" t="s">
        <v>131</v>
      </c>
      <c r="B52" s="158" t="s">
        <v>132</v>
      </c>
      <c r="C52" s="105">
        <v>0.3</v>
      </c>
      <c r="D52" s="94">
        <v>83.8</v>
      </c>
      <c r="E52" s="94">
        <v>45</v>
      </c>
      <c r="F52" s="25">
        <v>53</v>
      </c>
      <c r="G52" s="25">
        <v>60</v>
      </c>
      <c r="H52" s="95">
        <f t="shared" si="4"/>
        <v>0.71599045346062051</v>
      </c>
      <c r="I52" s="25">
        <v>50</v>
      </c>
      <c r="J52" s="25">
        <v>50</v>
      </c>
      <c r="K52" s="25">
        <v>50</v>
      </c>
      <c r="L52" s="61">
        <f t="shared" si="10"/>
        <v>0.83333333333333337</v>
      </c>
      <c r="M52" s="61">
        <f t="shared" si="2"/>
        <v>1</v>
      </c>
      <c r="N52" s="61">
        <f t="shared" si="3"/>
        <v>1</v>
      </c>
    </row>
    <row r="53" spans="1:14" ht="24.75" customHeight="1" x14ac:dyDescent="0.2">
      <c r="A53" s="159" t="s">
        <v>96</v>
      </c>
      <c r="B53" s="158" t="s">
        <v>91</v>
      </c>
      <c r="C53" s="105">
        <v>1</v>
      </c>
      <c r="D53" s="94">
        <v>137.80000000000001</v>
      </c>
      <c r="E53" s="94">
        <v>110</v>
      </c>
      <c r="F53" s="25">
        <v>68.400000000000006</v>
      </c>
      <c r="G53" s="25">
        <v>70</v>
      </c>
      <c r="H53" s="95">
        <f t="shared" si="4"/>
        <v>0.50798258345428149</v>
      </c>
      <c r="I53" s="25">
        <v>74</v>
      </c>
      <c r="J53" s="25">
        <v>77.7</v>
      </c>
      <c r="K53" s="25">
        <v>81.5</v>
      </c>
      <c r="L53" s="61">
        <f t="shared" si="10"/>
        <v>1.0571428571428572</v>
      </c>
      <c r="M53" s="61">
        <f t="shared" si="2"/>
        <v>1.05</v>
      </c>
      <c r="N53" s="61">
        <f t="shared" si="3"/>
        <v>1.0489060489060489</v>
      </c>
    </row>
    <row r="54" spans="1:14" ht="20.25" customHeight="1" x14ac:dyDescent="0.2">
      <c r="A54" s="157" t="s">
        <v>13</v>
      </c>
      <c r="B54" s="158" t="s">
        <v>106</v>
      </c>
      <c r="C54" s="105">
        <v>1</v>
      </c>
      <c r="D54" s="94">
        <v>70.599999999999994</v>
      </c>
      <c r="E54" s="94">
        <v>65</v>
      </c>
      <c r="F54" s="25">
        <v>192.2</v>
      </c>
      <c r="G54" s="25">
        <v>200</v>
      </c>
      <c r="H54" s="95">
        <f t="shared" si="4"/>
        <v>2.8328611898017</v>
      </c>
      <c r="I54" s="25">
        <v>35</v>
      </c>
      <c r="J54" s="25">
        <v>37</v>
      </c>
      <c r="K54" s="25">
        <v>38.799999999999997</v>
      </c>
      <c r="L54" s="61">
        <f t="shared" si="10"/>
        <v>0.17499999999999999</v>
      </c>
      <c r="M54" s="61">
        <f t="shared" si="2"/>
        <v>1.0571428571428572</v>
      </c>
      <c r="N54" s="61">
        <f t="shared" si="3"/>
        <v>1.0486486486486486</v>
      </c>
    </row>
    <row r="55" spans="1:14" ht="20.25" customHeight="1" x14ac:dyDescent="0.2">
      <c r="A55" s="157" t="s">
        <v>92</v>
      </c>
      <c r="B55" s="158" t="s">
        <v>93</v>
      </c>
      <c r="C55" s="105">
        <v>1</v>
      </c>
      <c r="D55" s="94">
        <v>0.6</v>
      </c>
      <c r="E55" s="94">
        <v>0</v>
      </c>
      <c r="F55" s="25">
        <v>5</v>
      </c>
      <c r="G55" s="25">
        <v>5</v>
      </c>
      <c r="H55" s="95">
        <f t="shared" si="4"/>
        <v>8.3333333333333339</v>
      </c>
      <c r="I55" s="25">
        <v>0</v>
      </c>
      <c r="J55" s="25">
        <v>0</v>
      </c>
      <c r="K55" s="25">
        <v>0</v>
      </c>
      <c r="L55" s="61" t="s">
        <v>85</v>
      </c>
      <c r="M55" s="61" t="s">
        <v>85</v>
      </c>
      <c r="N55" s="61" t="s">
        <v>85</v>
      </c>
    </row>
    <row r="56" spans="1:14" ht="20.25" customHeight="1" x14ac:dyDescent="0.2">
      <c r="A56" s="157" t="s">
        <v>127</v>
      </c>
      <c r="B56" s="158" t="s">
        <v>126</v>
      </c>
      <c r="C56" s="105">
        <v>1</v>
      </c>
      <c r="D56" s="94">
        <v>148.5</v>
      </c>
      <c r="E56" s="94">
        <v>55</v>
      </c>
      <c r="F56" s="25">
        <v>0</v>
      </c>
      <c r="G56" s="25">
        <v>0</v>
      </c>
      <c r="H56" s="95">
        <f t="shared" si="4"/>
        <v>0</v>
      </c>
      <c r="I56" s="25">
        <v>0</v>
      </c>
      <c r="J56" s="25">
        <v>0</v>
      </c>
      <c r="K56" s="25">
        <v>0</v>
      </c>
      <c r="L56" s="61" t="s">
        <v>85</v>
      </c>
      <c r="M56" s="61" t="s">
        <v>85</v>
      </c>
      <c r="N56" s="61" t="s">
        <v>85</v>
      </c>
    </row>
    <row r="57" spans="1:14" ht="18" customHeight="1" x14ac:dyDescent="0.2">
      <c r="A57" s="92" t="s">
        <v>17</v>
      </c>
      <c r="B57" s="13" t="s">
        <v>107</v>
      </c>
      <c r="C57" s="105">
        <v>1</v>
      </c>
      <c r="D57" s="94">
        <v>2</v>
      </c>
      <c r="E57" s="94">
        <v>0</v>
      </c>
      <c r="F57" s="25">
        <v>-2</v>
      </c>
      <c r="G57" s="25">
        <v>0</v>
      </c>
      <c r="H57" s="95" t="s">
        <v>85</v>
      </c>
      <c r="I57" s="25">
        <v>0</v>
      </c>
      <c r="J57" s="25">
        <v>0</v>
      </c>
      <c r="K57" s="25">
        <v>0</v>
      </c>
      <c r="L57" s="61" t="s">
        <v>85</v>
      </c>
      <c r="M57" s="61" t="s">
        <v>85</v>
      </c>
      <c r="N57" s="61" t="s">
        <v>85</v>
      </c>
    </row>
    <row r="58" spans="1:14" ht="24.75" customHeight="1" x14ac:dyDescent="0.2">
      <c r="A58" s="92" t="s">
        <v>5</v>
      </c>
      <c r="B58" s="13" t="s">
        <v>108</v>
      </c>
      <c r="C58" s="105">
        <v>1</v>
      </c>
      <c r="D58" s="94">
        <v>539.20000000000005</v>
      </c>
      <c r="E58" s="94">
        <v>0</v>
      </c>
      <c r="F58" s="25">
        <v>73.3</v>
      </c>
      <c r="G58" s="94">
        <v>78</v>
      </c>
      <c r="H58" s="95">
        <f t="shared" si="4"/>
        <v>0.14465875370919881</v>
      </c>
      <c r="I58" s="25">
        <v>0</v>
      </c>
      <c r="J58" s="25">
        <v>0</v>
      </c>
      <c r="K58" s="25">
        <v>0</v>
      </c>
      <c r="L58" s="61" t="s">
        <v>85</v>
      </c>
      <c r="M58" s="61" t="s">
        <v>85</v>
      </c>
      <c r="N58" s="61" t="s">
        <v>85</v>
      </c>
    </row>
    <row r="59" spans="1:14" ht="15.75" hidden="1" x14ac:dyDescent="0.25">
      <c r="A59" s="92" t="s">
        <v>20</v>
      </c>
      <c r="B59" s="112"/>
      <c r="C59" s="110"/>
      <c r="D59" s="94"/>
      <c r="E59" s="94"/>
      <c r="F59" s="25"/>
      <c r="G59" s="94"/>
      <c r="H59" s="95" t="e">
        <f t="shared" si="4"/>
        <v>#DIV/0!</v>
      </c>
      <c r="I59" s="25"/>
      <c r="J59" s="25"/>
      <c r="K59" s="25">
        <v>0</v>
      </c>
      <c r="L59" s="61" t="s">
        <v>85</v>
      </c>
      <c r="M59" s="61" t="e">
        <f t="shared" ref="M59" si="17">J59/I59</f>
        <v>#DIV/0!</v>
      </c>
      <c r="N59" s="61" t="e">
        <f t="shared" ref="N59" si="18">K59/J59</f>
        <v>#DIV/0!</v>
      </c>
    </row>
    <row r="60" spans="1:14" ht="18.75" customHeight="1" thickBot="1" x14ac:dyDescent="0.25">
      <c r="A60" s="124" t="s">
        <v>120</v>
      </c>
      <c r="B60" s="47" t="s">
        <v>121</v>
      </c>
      <c r="C60" s="139">
        <v>1</v>
      </c>
      <c r="D60" s="126">
        <v>583.29999999999995</v>
      </c>
      <c r="E60" s="126">
        <v>2010.3</v>
      </c>
      <c r="F60" s="31">
        <v>1988.8</v>
      </c>
      <c r="G60" s="126">
        <v>2010.3</v>
      </c>
      <c r="H60" s="127" t="s">
        <v>85</v>
      </c>
      <c r="I60" s="31">
        <v>0</v>
      </c>
      <c r="J60" s="31">
        <v>0</v>
      </c>
      <c r="K60" s="31">
        <v>0</v>
      </c>
      <c r="L60" s="64" t="s">
        <v>85</v>
      </c>
      <c r="M60" s="64" t="s">
        <v>85</v>
      </c>
      <c r="N60" s="64" t="s">
        <v>85</v>
      </c>
    </row>
    <row r="61" spans="1:14" s="5" customFormat="1" ht="19.5" customHeight="1" thickBot="1" x14ac:dyDescent="0.25">
      <c r="A61" s="50" t="s">
        <v>74</v>
      </c>
      <c r="B61" s="42"/>
      <c r="C61" s="83"/>
      <c r="D61" s="86">
        <f>D37+D38+D39+D40+D41+D42+D43+D44+D45+D47+D48+D49+D50+D57+D58+D60</f>
        <v>126513.59999999999</v>
      </c>
      <c r="E61" s="86">
        <f>E37+E38+E39+E40+E41+E42+E43+E44+E45+E47+E48+E49+E50+E58+E60</f>
        <v>50333.3</v>
      </c>
      <c r="F61" s="86">
        <f>F37+F38+F39+F40+F41+F42+F43+F44+F45+F46+F47+F48+F49+F50+F57+F58+F60</f>
        <v>49220.100000000013</v>
      </c>
      <c r="G61" s="90">
        <f>G37+G38+G39+G40+G41+G42+G43+G44+G45+G46+G47+G48+G49+G50+G57+G58+G60</f>
        <v>55489.1</v>
      </c>
      <c r="H61" s="59">
        <f>G61/D61</f>
        <v>0.43860185782398098</v>
      </c>
      <c r="I61" s="86">
        <f>I37+I38+I39+I40+I41+I42+I43+I44+I45+I47+I48+I49+I50+I58+I60</f>
        <v>40490</v>
      </c>
      <c r="J61" s="86">
        <f>J37+J38+J39+J40+J41+J42+J43+J44+J45+J47+J48+J49+J50+J58+J60</f>
        <v>42429</v>
      </c>
      <c r="K61" s="86">
        <f>K37+K38+K39+K40+K41+K42+K43+K44+K45+K47+K48+K49+K50+K58+K60</f>
        <v>42095</v>
      </c>
      <c r="L61" s="65">
        <f>I61/G61</f>
        <v>0.72969285859745425</v>
      </c>
      <c r="M61" s="66">
        <f>J61/I61</f>
        <v>1.0478883674981476</v>
      </c>
      <c r="N61" s="55">
        <f t="shared" si="3"/>
        <v>0.99212802564283864</v>
      </c>
    </row>
    <row r="62" spans="1:14" ht="20.25" customHeight="1" thickBot="1" x14ac:dyDescent="0.35">
      <c r="A62" s="21" t="s">
        <v>23</v>
      </c>
      <c r="B62" s="45"/>
      <c r="C62" s="179"/>
      <c r="D62" s="181"/>
      <c r="E62" s="180"/>
      <c r="F62" s="82"/>
      <c r="G62" s="182"/>
      <c r="H62" s="183" t="s">
        <v>85</v>
      </c>
      <c r="I62" s="46"/>
      <c r="J62" s="32"/>
      <c r="K62" s="80"/>
      <c r="L62" s="183">
        <f>L61/H61</f>
        <v>1.6636793610899239</v>
      </c>
      <c r="M62" s="67">
        <f>M61/L61</f>
        <v>1.4360677306234</v>
      </c>
      <c r="N62" s="58">
        <f>N61/M61</f>
        <v>0.94678789880219993</v>
      </c>
    </row>
    <row r="63" spans="1:14" s="5" customFormat="1" ht="18" customHeight="1" thickBot="1" x14ac:dyDescent="0.25">
      <c r="A63" s="140" t="s">
        <v>69</v>
      </c>
      <c r="B63" s="141"/>
      <c r="C63" s="142"/>
      <c r="D63" s="143">
        <f>D35+D61</f>
        <v>346279.6</v>
      </c>
      <c r="E63" s="143">
        <f>E35+E61</f>
        <v>274308.3</v>
      </c>
      <c r="F63" s="143">
        <f>F35+F61</f>
        <v>234817.19999999998</v>
      </c>
      <c r="G63" s="160">
        <f>G35+G61</f>
        <v>280567.40000000002</v>
      </c>
      <c r="H63" s="144">
        <f t="shared" ref="H63:H75" si="19">G63/D63</f>
        <v>0.81023369554544955</v>
      </c>
      <c r="I63" s="145">
        <f>I35+I61</f>
        <v>284678</v>
      </c>
      <c r="J63" s="145">
        <f>J35+J61</f>
        <v>304965</v>
      </c>
      <c r="K63" s="146">
        <f>K35+K61</f>
        <v>323978</v>
      </c>
      <c r="L63" s="147">
        <f t="shared" ref="L63:L75" si="20">I63/G63</f>
        <v>1.0146510250299927</v>
      </c>
      <c r="M63" s="148">
        <f t="shared" si="2"/>
        <v>1.0712629707950738</v>
      </c>
      <c r="N63" s="149">
        <f t="shared" si="3"/>
        <v>1.0623448592461431</v>
      </c>
    </row>
    <row r="64" spans="1:14" s="5" customFormat="1" ht="24.75" customHeight="1" x14ac:dyDescent="0.2">
      <c r="A64" s="150" t="s">
        <v>72</v>
      </c>
      <c r="B64" s="33" t="s">
        <v>109</v>
      </c>
      <c r="C64" s="151">
        <v>1</v>
      </c>
      <c r="D64" s="152">
        <v>356364</v>
      </c>
      <c r="E64" s="152">
        <v>402365</v>
      </c>
      <c r="F64" s="24">
        <v>378550.7</v>
      </c>
      <c r="G64" s="152">
        <v>402365</v>
      </c>
      <c r="H64" s="153">
        <f t="shared" si="19"/>
        <v>1.1290843070568295</v>
      </c>
      <c r="I64" s="152">
        <v>375012</v>
      </c>
      <c r="J64" s="152">
        <v>289636</v>
      </c>
      <c r="K64" s="152">
        <v>267309</v>
      </c>
      <c r="L64" s="154">
        <f t="shared" si="20"/>
        <v>0.93201943509003016</v>
      </c>
      <c r="M64" s="154">
        <f t="shared" ref="M64:M75" si="21">J64/I64</f>
        <v>0.77233795185220744</v>
      </c>
      <c r="N64" s="155">
        <f t="shared" ref="N64:N75" si="22">K64/J64</f>
        <v>0.92291358808987833</v>
      </c>
    </row>
    <row r="65" spans="1:14" s="5" customFormat="1" ht="21" customHeight="1" x14ac:dyDescent="0.2">
      <c r="A65" s="22" t="s">
        <v>73</v>
      </c>
      <c r="B65" s="13" t="s">
        <v>110</v>
      </c>
      <c r="C65" s="105">
        <v>1</v>
      </c>
      <c r="D65" s="94">
        <v>0</v>
      </c>
      <c r="E65" s="94">
        <v>117490</v>
      </c>
      <c r="F65" s="25">
        <v>39163</v>
      </c>
      <c r="G65" s="94">
        <v>117490</v>
      </c>
      <c r="H65" s="127" t="s">
        <v>85</v>
      </c>
      <c r="I65" s="94">
        <v>0</v>
      </c>
      <c r="J65" s="94">
        <v>0</v>
      </c>
      <c r="K65" s="94">
        <v>0</v>
      </c>
      <c r="L65" s="61" t="s">
        <v>85</v>
      </c>
      <c r="M65" s="61" t="s">
        <v>85</v>
      </c>
      <c r="N65" s="54" t="s">
        <v>85</v>
      </c>
    </row>
    <row r="66" spans="1:14" s="5" customFormat="1" ht="21" customHeight="1" x14ac:dyDescent="0.2">
      <c r="A66" s="22" t="s">
        <v>147</v>
      </c>
      <c r="B66" s="13" t="s">
        <v>148</v>
      </c>
      <c r="C66" s="105">
        <v>1</v>
      </c>
      <c r="D66" s="94">
        <v>1200</v>
      </c>
      <c r="E66" s="94">
        <v>0</v>
      </c>
      <c r="F66" s="25">
        <v>0</v>
      </c>
      <c r="G66" s="94">
        <v>0</v>
      </c>
      <c r="H66" s="127" t="s">
        <v>85</v>
      </c>
      <c r="I66" s="94">
        <v>0</v>
      </c>
      <c r="J66" s="94">
        <v>0</v>
      </c>
      <c r="K66" s="94">
        <v>0</v>
      </c>
      <c r="L66" s="61" t="s">
        <v>85</v>
      </c>
      <c r="M66" s="61" t="s">
        <v>85</v>
      </c>
      <c r="N66" s="54" t="s">
        <v>85</v>
      </c>
    </row>
    <row r="67" spans="1:14" s="5" customFormat="1" ht="21" customHeight="1" x14ac:dyDescent="0.2">
      <c r="A67" s="22" t="s">
        <v>149</v>
      </c>
      <c r="B67" s="13" t="s">
        <v>150</v>
      </c>
      <c r="C67" s="105">
        <v>1</v>
      </c>
      <c r="D67" s="94">
        <v>0</v>
      </c>
      <c r="E67" s="94">
        <v>1080.3</v>
      </c>
      <c r="F67" s="25">
        <v>1080.3</v>
      </c>
      <c r="G67" s="94">
        <v>1080.3</v>
      </c>
      <c r="H67" s="127" t="s">
        <v>85</v>
      </c>
      <c r="I67" s="94">
        <v>0</v>
      </c>
      <c r="J67" s="94">
        <v>0</v>
      </c>
      <c r="K67" s="94">
        <v>0</v>
      </c>
      <c r="L67" s="61" t="s">
        <v>85</v>
      </c>
      <c r="M67" s="61" t="s">
        <v>85</v>
      </c>
      <c r="N67" s="54" t="s">
        <v>85</v>
      </c>
    </row>
    <row r="68" spans="1:14" s="5" customFormat="1" ht="21.75" customHeight="1" x14ac:dyDescent="0.2">
      <c r="A68" s="22" t="s">
        <v>49</v>
      </c>
      <c r="B68" s="13" t="s">
        <v>111</v>
      </c>
      <c r="C68" s="105">
        <v>1</v>
      </c>
      <c r="D68" s="94">
        <v>332482.40000000002</v>
      </c>
      <c r="E68" s="94">
        <v>240886.1</v>
      </c>
      <c r="F68" s="25">
        <v>127371.5</v>
      </c>
      <c r="G68" s="94">
        <v>240886.1</v>
      </c>
      <c r="H68" s="95">
        <f t="shared" si="19"/>
        <v>0.7245078235720146</v>
      </c>
      <c r="I68" s="94">
        <v>371275.9</v>
      </c>
      <c r="J68" s="94">
        <v>552867</v>
      </c>
      <c r="K68" s="94">
        <v>250077.3</v>
      </c>
      <c r="L68" s="61">
        <f t="shared" si="20"/>
        <v>1.5412923369177383</v>
      </c>
      <c r="M68" s="61">
        <f t="shared" ref="M68:M70" si="23">J68/I68</f>
        <v>1.4891001543596014</v>
      </c>
      <c r="N68" s="54">
        <f t="shared" ref="N68:N70" si="24">K68/J68</f>
        <v>0.4523281367851581</v>
      </c>
    </row>
    <row r="69" spans="1:14" s="5" customFormat="1" ht="19.5" customHeight="1" x14ac:dyDescent="0.2">
      <c r="A69" s="22" t="s">
        <v>52</v>
      </c>
      <c r="B69" s="13" t="s">
        <v>112</v>
      </c>
      <c r="C69" s="105">
        <v>1</v>
      </c>
      <c r="D69" s="94">
        <v>596386.19999999995</v>
      </c>
      <c r="E69" s="94">
        <v>744045.9</v>
      </c>
      <c r="F69" s="25">
        <v>561323.4</v>
      </c>
      <c r="G69" s="94">
        <v>743912.6</v>
      </c>
      <c r="H69" s="95">
        <f t="shared" si="19"/>
        <v>1.2473672261363526</v>
      </c>
      <c r="I69" s="94">
        <v>790408.4</v>
      </c>
      <c r="J69" s="94">
        <v>800112.2</v>
      </c>
      <c r="K69" s="94">
        <v>805924.6</v>
      </c>
      <c r="L69" s="61">
        <f t="shared" si="20"/>
        <v>1.0625016971079668</v>
      </c>
      <c r="M69" s="61">
        <f t="shared" si="23"/>
        <v>1.0122769444251856</v>
      </c>
      <c r="N69" s="54">
        <f t="shared" si="24"/>
        <v>1.0072644811565179</v>
      </c>
    </row>
    <row r="70" spans="1:14" s="5" customFormat="1" ht="22.5" customHeight="1" thickBot="1" x14ac:dyDescent="0.25">
      <c r="A70" s="156" t="s">
        <v>50</v>
      </c>
      <c r="B70" s="117" t="s">
        <v>113</v>
      </c>
      <c r="C70" s="118">
        <v>1</v>
      </c>
      <c r="D70" s="119">
        <v>17260.8</v>
      </c>
      <c r="E70" s="119">
        <v>17569.2</v>
      </c>
      <c r="F70" s="120">
        <v>13738.9</v>
      </c>
      <c r="G70" s="119">
        <v>17569.2</v>
      </c>
      <c r="H70" s="121">
        <f t="shared" si="19"/>
        <v>1.0178670745272527</v>
      </c>
      <c r="I70" s="119">
        <v>17569.2</v>
      </c>
      <c r="J70" s="119">
        <v>17569.2</v>
      </c>
      <c r="K70" s="119">
        <v>17569.2</v>
      </c>
      <c r="L70" s="122">
        <f t="shared" si="20"/>
        <v>1</v>
      </c>
      <c r="M70" s="122">
        <f t="shared" si="23"/>
        <v>1</v>
      </c>
      <c r="N70" s="123">
        <f t="shared" si="24"/>
        <v>1</v>
      </c>
    </row>
    <row r="71" spans="1:14" s="5" customFormat="1" ht="28.5" customHeight="1" thickBot="1" x14ac:dyDescent="0.25">
      <c r="A71" s="200" t="s">
        <v>51</v>
      </c>
      <c r="B71" s="201" t="s">
        <v>114</v>
      </c>
      <c r="C71" s="202"/>
      <c r="D71" s="203">
        <f>SUM(D64:D70)</f>
        <v>1303693.4000000001</v>
      </c>
      <c r="E71" s="203">
        <f>SUM(E64:E70)</f>
        <v>1523436.5</v>
      </c>
      <c r="F71" s="203">
        <f>SUM(F64:F70)</f>
        <v>1121227.7999999998</v>
      </c>
      <c r="G71" s="203">
        <f>SUM(G64:G70)</f>
        <v>1523303.2</v>
      </c>
      <c r="H71" s="204">
        <f t="shared" si="19"/>
        <v>1.1684520302089432</v>
      </c>
      <c r="I71" s="203">
        <f>SUM(I64:I70)</f>
        <v>1554265.5</v>
      </c>
      <c r="J71" s="203">
        <f>SUM(J64:J70)</f>
        <v>1660184.4</v>
      </c>
      <c r="K71" s="203">
        <f>SUM(K64:K70)</f>
        <v>1340880.0999999999</v>
      </c>
      <c r="L71" s="205">
        <f>I71/G71</f>
        <v>1.0203257631179401</v>
      </c>
      <c r="M71" s="205">
        <f t="shared" si="21"/>
        <v>1.0681472373928391</v>
      </c>
      <c r="N71" s="206">
        <f t="shared" si="22"/>
        <v>0.80766937696800423</v>
      </c>
    </row>
    <row r="72" spans="1:14" s="5" customFormat="1" ht="28.5" customHeight="1" x14ac:dyDescent="0.2">
      <c r="A72" s="193" t="s">
        <v>129</v>
      </c>
      <c r="B72" s="43" t="s">
        <v>128</v>
      </c>
      <c r="C72" s="194">
        <v>1</v>
      </c>
      <c r="D72" s="195">
        <v>324.5</v>
      </c>
      <c r="E72" s="196">
        <v>139.1</v>
      </c>
      <c r="F72" s="196">
        <v>139.1</v>
      </c>
      <c r="G72" s="196">
        <v>139.1</v>
      </c>
      <c r="H72" s="197">
        <f>G72/D72</f>
        <v>0.4286594761171032</v>
      </c>
      <c r="I72" s="198">
        <v>0</v>
      </c>
      <c r="J72" s="30">
        <v>0</v>
      </c>
      <c r="K72" s="199">
        <v>0</v>
      </c>
      <c r="L72" s="63" t="s">
        <v>85</v>
      </c>
      <c r="M72" s="63" t="s">
        <v>85</v>
      </c>
      <c r="N72" s="56" t="s">
        <v>85</v>
      </c>
    </row>
    <row r="73" spans="1:14" ht="20.25" customHeight="1" x14ac:dyDescent="0.2">
      <c r="A73" s="19" t="s">
        <v>10</v>
      </c>
      <c r="B73" s="47" t="s">
        <v>115</v>
      </c>
      <c r="C73" s="191">
        <v>1</v>
      </c>
      <c r="D73" s="189">
        <v>909.4</v>
      </c>
      <c r="E73" s="184">
        <v>6000</v>
      </c>
      <c r="F73" s="25">
        <v>4898.1000000000004</v>
      </c>
      <c r="G73" s="184">
        <v>6000</v>
      </c>
      <c r="H73" s="127">
        <f>G73/D73</f>
        <v>6.5977567627006817</v>
      </c>
      <c r="I73" s="36">
        <v>10000</v>
      </c>
      <c r="J73" s="36">
        <v>10000</v>
      </c>
      <c r="K73" s="25">
        <v>10000</v>
      </c>
      <c r="L73" s="185">
        <f t="shared" si="20"/>
        <v>1.6666666666666667</v>
      </c>
      <c r="M73" s="185">
        <f t="shared" si="21"/>
        <v>1</v>
      </c>
      <c r="N73" s="54">
        <f t="shared" si="22"/>
        <v>1</v>
      </c>
    </row>
    <row r="74" spans="1:14" ht="31.15" customHeight="1" thickBot="1" x14ac:dyDescent="0.25">
      <c r="A74" s="19" t="s">
        <v>125</v>
      </c>
      <c r="B74" s="79" t="s">
        <v>80</v>
      </c>
      <c r="C74" s="192"/>
      <c r="D74" s="190">
        <v>-0.4</v>
      </c>
      <c r="E74" s="189">
        <v>0</v>
      </c>
      <c r="F74" s="31">
        <v>-0.18</v>
      </c>
      <c r="G74" s="31">
        <v>-0.18</v>
      </c>
      <c r="H74" s="121">
        <f t="shared" si="19"/>
        <v>0.44999999999999996</v>
      </c>
      <c r="I74" s="41">
        <v>0</v>
      </c>
      <c r="J74" s="27">
        <v>0</v>
      </c>
      <c r="K74" s="188">
        <v>0</v>
      </c>
      <c r="L74" s="187">
        <f t="shared" si="20"/>
        <v>0</v>
      </c>
      <c r="M74" s="186">
        <f t="shared" ref="M74" si="25">J74/H74</f>
        <v>0</v>
      </c>
      <c r="N74" s="56" t="s">
        <v>85</v>
      </c>
    </row>
    <row r="75" spans="1:14" s="5" customFormat="1" ht="20.45" customHeight="1" thickBot="1" x14ac:dyDescent="0.25">
      <c r="A75" s="23" t="s">
        <v>21</v>
      </c>
      <c r="B75" s="48"/>
      <c r="C75" s="84"/>
      <c r="D75" s="86">
        <f>D63+D71+D72+D73+D74</f>
        <v>1651206.5</v>
      </c>
      <c r="E75" s="88">
        <f>E63+E71+E73+E72+E74</f>
        <v>1803883.9000000001</v>
      </c>
      <c r="F75" s="28">
        <f t="shared" ref="F75" si="26">F63+F71+F73+F72+F74</f>
        <v>1361082.02</v>
      </c>
      <c r="G75" s="28">
        <f>G63+G71+G73+G72+G74</f>
        <v>1810009.5200000003</v>
      </c>
      <c r="H75" s="70">
        <f t="shared" si="19"/>
        <v>1.0961739310013618</v>
      </c>
      <c r="I75" s="29">
        <f>I63+I71+I73+I74</f>
        <v>1848943.5</v>
      </c>
      <c r="J75" s="44">
        <f>J63+J71+J73+J74</f>
        <v>1975149.4</v>
      </c>
      <c r="K75" s="81">
        <f>K63+K71+K73+K74</f>
        <v>1674858.0999999999</v>
      </c>
      <c r="L75" s="65">
        <f t="shared" si="20"/>
        <v>1.0215103730504134</v>
      </c>
      <c r="M75" s="66">
        <f t="shared" si="21"/>
        <v>1.0682583864785484</v>
      </c>
      <c r="N75" s="55">
        <f t="shared" si="22"/>
        <v>0.84796527290543178</v>
      </c>
    </row>
    <row r="76" spans="1:14" x14ac:dyDescent="0.2">
      <c r="A76" s="7"/>
      <c r="B76" s="1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49"/>
    </row>
    <row r="77" spans="1:14" s="5" customFormat="1" ht="15.75" x14ac:dyDescent="0.25">
      <c r="A77" s="51" t="s">
        <v>124</v>
      </c>
      <c r="B77" s="51"/>
      <c r="C77" s="74"/>
      <c r="D77" s="74"/>
      <c r="E77" s="75"/>
      <c r="F77" s="75"/>
      <c r="G77" s="76"/>
      <c r="H77" s="77"/>
      <c r="I77" s="77"/>
      <c r="J77" s="77"/>
      <c r="K77" s="77"/>
      <c r="L77" s="77"/>
      <c r="M77" s="77"/>
      <c r="N77" s="78"/>
    </row>
    <row r="78" spans="1:14" ht="22.9" customHeight="1" x14ac:dyDescent="0.2">
      <c r="A78" s="52"/>
      <c r="B78" s="52"/>
      <c r="C78" s="52"/>
      <c r="D78" s="52"/>
      <c r="E78" s="69"/>
      <c r="F78" s="69"/>
      <c r="G78" s="85"/>
    </row>
    <row r="79" spans="1:14" x14ac:dyDescent="0.2">
      <c r="A79" s="9"/>
      <c r="E79" s="1"/>
      <c r="G79" s="1"/>
    </row>
  </sheetData>
  <mergeCells count="15">
    <mergeCell ref="A1:N1"/>
    <mergeCell ref="E3:G3"/>
    <mergeCell ref="L3:N3"/>
    <mergeCell ref="L4:L5"/>
    <mergeCell ref="M4:M5"/>
    <mergeCell ref="N4:N5"/>
    <mergeCell ref="I3:K4"/>
    <mergeCell ref="H3:H5"/>
    <mergeCell ref="A3:A5"/>
    <mergeCell ref="C3:C5"/>
    <mergeCell ref="B3:B5"/>
    <mergeCell ref="D3:D5"/>
    <mergeCell ref="E4:E5"/>
    <mergeCell ref="F4:F5"/>
    <mergeCell ref="G4:G5"/>
  </mergeCells>
  <phoneticPr fontId="0" type="noConversion"/>
  <pageMargins left="0.39370078740157483" right="0.39370078740157483" top="1.1811023622047245" bottom="0.59055118110236227" header="0.31496062992125984" footer="0.31496062992125984"/>
  <pageSetup paperSize="9" scale="66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Прогноз</vt:lpstr>
      <vt:lpstr>Прогноз!Заголовки_для_печати</vt:lpstr>
    </vt:vector>
  </TitlesOfParts>
  <Company>Elcom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Katalov</dc:creator>
  <cp:lastModifiedBy>ASFR</cp:lastModifiedBy>
  <cp:lastPrinted>2023-11-13T03:50:34Z</cp:lastPrinted>
  <dcterms:created xsi:type="dcterms:W3CDTF">1999-09-16T04:09:55Z</dcterms:created>
  <dcterms:modified xsi:type="dcterms:W3CDTF">2023-11-13T06:12:33Z</dcterms:modified>
</cp:coreProperties>
</file>