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45" yWindow="-420" windowWidth="19440" windowHeight="10425" tabRatio="513"/>
  </bookViews>
  <sheets>
    <sheet name="Сведения" sheetId="5" r:id="rId1"/>
  </sheets>
  <definedNames>
    <definedName name="_xlnm.Print_Titles" localSheetId="0">Сведения!$5:$7</definedName>
  </definedNames>
  <calcPr calcId="144525"/>
</workbook>
</file>

<file path=xl/calcChain.xml><?xml version="1.0" encoding="utf-8"?>
<calcChain xmlns="http://schemas.openxmlformats.org/spreadsheetml/2006/main">
  <c r="G71" i="5" l="1"/>
  <c r="F9" i="5" l="1"/>
  <c r="H9" i="5"/>
  <c r="G72" i="5" l="1"/>
  <c r="M70" i="5"/>
  <c r="L70" i="5"/>
  <c r="K70" i="5"/>
  <c r="G70" i="5"/>
  <c r="J69" i="5"/>
  <c r="I69" i="5"/>
  <c r="H69" i="5"/>
  <c r="F69" i="5"/>
  <c r="E69" i="5"/>
  <c r="D69" i="5"/>
  <c r="C69" i="5"/>
  <c r="M68" i="5"/>
  <c r="L68" i="5"/>
  <c r="K68" i="5"/>
  <c r="G68" i="5"/>
  <c r="M67" i="5"/>
  <c r="L67" i="5"/>
  <c r="K67" i="5"/>
  <c r="G67" i="5"/>
  <c r="M66" i="5"/>
  <c r="L66" i="5"/>
  <c r="K66" i="5"/>
  <c r="G66" i="5"/>
  <c r="M62" i="5"/>
  <c r="L62" i="5"/>
  <c r="K62" i="5"/>
  <c r="G62" i="5"/>
  <c r="M57" i="5"/>
  <c r="L57" i="5"/>
  <c r="K57" i="5"/>
  <c r="G57" i="5"/>
  <c r="M56" i="5"/>
  <c r="L56" i="5"/>
  <c r="K56" i="5"/>
  <c r="G56" i="5"/>
  <c r="J54" i="5"/>
  <c r="I54" i="5"/>
  <c r="H54" i="5"/>
  <c r="F54" i="5"/>
  <c r="E54" i="5"/>
  <c r="D54" i="5"/>
  <c r="C54" i="5"/>
  <c r="M53" i="5"/>
  <c r="L53" i="5"/>
  <c r="K53" i="5"/>
  <c r="G53" i="5"/>
  <c r="G52" i="5"/>
  <c r="M51" i="5"/>
  <c r="L51" i="5"/>
  <c r="K51" i="5"/>
  <c r="G51" i="5"/>
  <c r="M50" i="5"/>
  <c r="L50" i="5"/>
  <c r="K50" i="5"/>
  <c r="G50" i="5"/>
  <c r="M49" i="5"/>
  <c r="L49" i="5"/>
  <c r="K49" i="5"/>
  <c r="G49" i="5"/>
  <c r="M48" i="5"/>
  <c r="L48" i="5"/>
  <c r="K48" i="5"/>
  <c r="G48" i="5"/>
  <c r="J47" i="5"/>
  <c r="J59" i="5" s="1"/>
  <c r="I47" i="5"/>
  <c r="I59" i="5" s="1"/>
  <c r="H47" i="5"/>
  <c r="F47" i="5"/>
  <c r="F59" i="5" s="1"/>
  <c r="E47" i="5"/>
  <c r="E59" i="5" s="1"/>
  <c r="E8" i="5" s="1"/>
  <c r="D47" i="5"/>
  <c r="D59" i="5" s="1"/>
  <c r="C47" i="5"/>
  <c r="M46" i="5"/>
  <c r="L46" i="5"/>
  <c r="K46" i="5"/>
  <c r="G46" i="5"/>
  <c r="M45" i="5"/>
  <c r="L45" i="5"/>
  <c r="K45" i="5"/>
  <c r="G45" i="5"/>
  <c r="J44" i="5"/>
  <c r="I44" i="5"/>
  <c r="H44" i="5"/>
  <c r="F44" i="5"/>
  <c r="E44" i="5"/>
  <c r="D44" i="5"/>
  <c r="C44" i="5"/>
  <c r="M43" i="5"/>
  <c r="L43" i="5"/>
  <c r="K43" i="5"/>
  <c r="G43" i="5"/>
  <c r="M41" i="5"/>
  <c r="L41" i="5"/>
  <c r="K41" i="5"/>
  <c r="G41" i="5"/>
  <c r="M40" i="5"/>
  <c r="L40" i="5"/>
  <c r="K40" i="5"/>
  <c r="G40" i="5"/>
  <c r="M39" i="5"/>
  <c r="L39" i="5"/>
  <c r="K39" i="5"/>
  <c r="C39" i="5"/>
  <c r="J38" i="5"/>
  <c r="I38" i="5"/>
  <c r="H38" i="5"/>
  <c r="F38" i="5"/>
  <c r="E38" i="5"/>
  <c r="D38" i="5"/>
  <c r="M37" i="5"/>
  <c r="L37" i="5"/>
  <c r="K37" i="5"/>
  <c r="G37" i="5"/>
  <c r="J36" i="5"/>
  <c r="I36" i="5"/>
  <c r="H36" i="5"/>
  <c r="F36" i="5"/>
  <c r="E36" i="5"/>
  <c r="D36" i="5"/>
  <c r="C36" i="5"/>
  <c r="M35" i="5"/>
  <c r="L35" i="5"/>
  <c r="K35" i="5"/>
  <c r="G35" i="5"/>
  <c r="M34" i="5"/>
  <c r="L34" i="5"/>
  <c r="K34" i="5"/>
  <c r="G34" i="5"/>
  <c r="M33" i="5"/>
  <c r="L33" i="5"/>
  <c r="K33" i="5"/>
  <c r="G33" i="5"/>
  <c r="M32" i="5"/>
  <c r="L32" i="5"/>
  <c r="K32" i="5"/>
  <c r="G32" i="5"/>
  <c r="J31" i="5"/>
  <c r="I31" i="5"/>
  <c r="H31" i="5"/>
  <c r="F31" i="5"/>
  <c r="E31" i="5"/>
  <c r="D31" i="5"/>
  <c r="C31" i="5"/>
  <c r="M28" i="5"/>
  <c r="L28" i="5"/>
  <c r="K28" i="5"/>
  <c r="G28" i="5"/>
  <c r="K27" i="5"/>
  <c r="J26" i="5"/>
  <c r="I26" i="5"/>
  <c r="G27" i="5"/>
  <c r="H26" i="5"/>
  <c r="H29" i="5" s="1"/>
  <c r="F26" i="5"/>
  <c r="F29" i="5" s="1"/>
  <c r="E26" i="5"/>
  <c r="E29" i="5" s="1"/>
  <c r="D26" i="5"/>
  <c r="D29" i="5" s="1"/>
  <c r="C26" i="5"/>
  <c r="M25" i="5"/>
  <c r="L25" i="5"/>
  <c r="K25" i="5"/>
  <c r="G25" i="5"/>
  <c r="M24" i="5"/>
  <c r="L24" i="5"/>
  <c r="K24" i="5"/>
  <c r="G24" i="5"/>
  <c r="M23" i="5"/>
  <c r="L23" i="5"/>
  <c r="K23" i="5"/>
  <c r="G23" i="5"/>
  <c r="M22" i="5"/>
  <c r="L22" i="5"/>
  <c r="K22" i="5"/>
  <c r="G22" i="5"/>
  <c r="J21" i="5"/>
  <c r="I21" i="5"/>
  <c r="H21" i="5"/>
  <c r="F21" i="5"/>
  <c r="E21" i="5"/>
  <c r="D21" i="5"/>
  <c r="C21" i="5"/>
  <c r="M20" i="5"/>
  <c r="L20" i="5"/>
  <c r="K20" i="5"/>
  <c r="G20" i="5"/>
  <c r="M19" i="5"/>
  <c r="L19" i="5"/>
  <c r="K19" i="5"/>
  <c r="G19" i="5"/>
  <c r="G18" i="5"/>
  <c r="K17" i="5"/>
  <c r="J16" i="5"/>
  <c r="L17" i="5"/>
  <c r="G17" i="5"/>
  <c r="I16" i="5"/>
  <c r="H16" i="5"/>
  <c r="F16" i="5"/>
  <c r="G16" i="5" s="1"/>
  <c r="E16" i="5"/>
  <c r="D16" i="5"/>
  <c r="C16" i="5"/>
  <c r="M15" i="5"/>
  <c r="L15" i="5"/>
  <c r="K15" i="5"/>
  <c r="G15" i="5"/>
  <c r="M14" i="5"/>
  <c r="L14" i="5"/>
  <c r="K14" i="5"/>
  <c r="G14" i="5"/>
  <c r="J13" i="5"/>
  <c r="I13" i="5"/>
  <c r="H13" i="5"/>
  <c r="F13" i="5"/>
  <c r="E13" i="5"/>
  <c r="D13" i="5"/>
  <c r="C13" i="5"/>
  <c r="M12" i="5"/>
  <c r="L12" i="5"/>
  <c r="K12" i="5"/>
  <c r="G12" i="5"/>
  <c r="M11" i="5"/>
  <c r="L11" i="5"/>
  <c r="K11" i="5"/>
  <c r="G11" i="5"/>
  <c r="M10" i="5"/>
  <c r="L10" i="5"/>
  <c r="K10" i="5"/>
  <c r="G10" i="5"/>
  <c r="J9" i="5"/>
  <c r="I9" i="5"/>
  <c r="K9" i="5"/>
  <c r="E9" i="5"/>
  <c r="D9" i="5"/>
  <c r="C9" i="5"/>
  <c r="L54" i="5" l="1"/>
  <c r="C59" i="5"/>
  <c r="G59" i="5" s="1"/>
  <c r="M69" i="5"/>
  <c r="C29" i="5"/>
  <c r="G36" i="5"/>
  <c r="M44" i="5"/>
  <c r="K69" i="5"/>
  <c r="L13" i="5"/>
  <c r="K38" i="5"/>
  <c r="L38" i="5"/>
  <c r="D61" i="5"/>
  <c r="D73" i="5" s="1"/>
  <c r="K26" i="5"/>
  <c r="K47" i="5"/>
  <c r="K13" i="5"/>
  <c r="L16" i="5"/>
  <c r="M16" i="5"/>
  <c r="E61" i="5"/>
  <c r="E73" i="5" s="1"/>
  <c r="G31" i="5"/>
  <c r="K44" i="5"/>
  <c r="G47" i="5"/>
  <c r="L47" i="5"/>
  <c r="K54" i="5"/>
  <c r="G69" i="5"/>
  <c r="L69" i="5"/>
  <c r="G26" i="5"/>
  <c r="H59" i="5"/>
  <c r="L59" i="5" s="1"/>
  <c r="M9" i="5"/>
  <c r="L21" i="5"/>
  <c r="K36" i="5"/>
  <c r="M38" i="5"/>
  <c r="D8" i="5"/>
  <c r="M21" i="5"/>
  <c r="K31" i="5"/>
  <c r="L36" i="5"/>
  <c r="G54" i="5"/>
  <c r="L9" i="5"/>
  <c r="M13" i="5"/>
  <c r="K21" i="5"/>
  <c r="M31" i="5"/>
  <c r="L44" i="5"/>
  <c r="M59" i="5"/>
  <c r="M54" i="5"/>
  <c r="G29" i="5"/>
  <c r="L26" i="5"/>
  <c r="I8" i="5"/>
  <c r="K29" i="5"/>
  <c r="M26" i="5"/>
  <c r="M27" i="5"/>
  <c r="J29" i="5"/>
  <c r="L31" i="5"/>
  <c r="M36" i="5"/>
  <c r="J8" i="5"/>
  <c r="G9" i="5"/>
  <c r="G21" i="5"/>
  <c r="C38" i="5"/>
  <c r="G38" i="5" s="1"/>
  <c r="G39" i="5"/>
  <c r="G44" i="5"/>
  <c r="K16" i="5"/>
  <c r="M17" i="5"/>
  <c r="L27" i="5"/>
  <c r="I29" i="5"/>
  <c r="G13" i="5"/>
  <c r="F61" i="5"/>
  <c r="F8" i="5"/>
  <c r="M47" i="5"/>
  <c r="C8" i="5" l="1"/>
  <c r="G8" i="5" s="1"/>
  <c r="C61" i="5"/>
  <c r="C73" i="5" s="1"/>
  <c r="H8" i="5"/>
  <c r="K30" i="5"/>
  <c r="M60" i="5"/>
  <c r="K59" i="5"/>
  <c r="L60" i="5" s="1"/>
  <c r="H61" i="5"/>
  <c r="M8" i="5"/>
  <c r="K8" i="5"/>
  <c r="F73" i="5"/>
  <c r="L8" i="5"/>
  <c r="L29" i="5"/>
  <c r="L30" i="5" s="1"/>
  <c r="I61" i="5"/>
  <c r="J61" i="5"/>
  <c r="M29" i="5"/>
  <c r="G73" i="5" l="1"/>
  <c r="G61" i="5"/>
  <c r="H73" i="5"/>
  <c r="K73" i="5" s="1"/>
  <c r="M30" i="5"/>
  <c r="K61" i="5"/>
  <c r="K60" i="5"/>
  <c r="I73" i="5"/>
  <c r="L61" i="5"/>
  <c r="J73" i="5"/>
  <c r="M61" i="5"/>
  <c r="L73" i="5" l="1"/>
  <c r="M73" i="5"/>
</calcChain>
</file>

<file path=xl/sharedStrings.xml><?xml version="1.0" encoding="utf-8"?>
<sst xmlns="http://schemas.openxmlformats.org/spreadsheetml/2006/main" count="184" uniqueCount="146">
  <si>
    <t>Госпошлина по судам</t>
  </si>
  <si>
    <t>Плата за негат возд.на окруж.среду</t>
  </si>
  <si>
    <t>Итого налоговые доходы</t>
  </si>
  <si>
    <t>Прочие неналоговые доходы</t>
  </si>
  <si>
    <t xml:space="preserve">Единый сельхоз.налог </t>
  </si>
  <si>
    <t xml:space="preserve">Арендная плата за землю </t>
  </si>
  <si>
    <t>Прочие безвозм.поступления</t>
  </si>
  <si>
    <t>1 05 02000 02 0000 110</t>
  </si>
  <si>
    <t>Прочие штрафы</t>
  </si>
  <si>
    <t>Доходы от продажи зем.участков</t>
  </si>
  <si>
    <t>Невыясненные поступления</t>
  </si>
  <si>
    <t>Динамика налоговых доходов %</t>
  </si>
  <si>
    <t>Динамика неналоговых доходов %</t>
  </si>
  <si>
    <t>1 05 04000 02 0000 110</t>
  </si>
  <si>
    <t>1 05 03000 01 0000 110</t>
  </si>
  <si>
    <t>1 12 01000 01 0000 120</t>
  </si>
  <si>
    <t>1 01 02000 01 0000 110</t>
  </si>
  <si>
    <t>Транспортный налог</t>
  </si>
  <si>
    <t>1 06 04000 02 0000 110</t>
  </si>
  <si>
    <t>1 05 01000 01 0000 110</t>
  </si>
  <si>
    <t>Субсидии</t>
  </si>
  <si>
    <t>Иные межбюджетные трансферты</t>
  </si>
  <si>
    <t>ИТОГО Безвозмездные поступления от других бюджетов</t>
  </si>
  <si>
    <t>Субвенции</t>
  </si>
  <si>
    <t>Акцизы</t>
  </si>
  <si>
    <t>Патент</t>
  </si>
  <si>
    <t>Доходы от реализации имущества</t>
  </si>
  <si>
    <t>Земельный налог с организаций</t>
  </si>
  <si>
    <t>Упрощенная система налогообл.</t>
  </si>
  <si>
    <t>Единый налог на вменен.доход</t>
  </si>
  <si>
    <t>Земельный налог с физич. лиц</t>
  </si>
  <si>
    <t>% доп.норматива</t>
  </si>
  <si>
    <t xml:space="preserve">Налог на доходы физических лиц </t>
  </si>
  <si>
    <t>1 03 02000 01 0000 110</t>
  </si>
  <si>
    <t>1 06 06030 00 0000 110</t>
  </si>
  <si>
    <t>1 06 06040 00 0000 110</t>
  </si>
  <si>
    <t>1 08 04000 01 0000 110</t>
  </si>
  <si>
    <t>ИТОГО налоговые и неналоговые доходы</t>
  </si>
  <si>
    <t>Прочие доходы от компенс.затрат  (родительская плата д/сад)</t>
  </si>
  <si>
    <t>Дотации ( на выравнивание БО)</t>
  </si>
  <si>
    <t>Дотации ( на сбалансированность)</t>
  </si>
  <si>
    <t>Итого Неналоговые доходы</t>
  </si>
  <si>
    <t>Наменование доходов</t>
  </si>
  <si>
    <t>Код бюджетной классификации</t>
  </si>
  <si>
    <t>Показатели бюджета Крапивинского муниципального округа</t>
  </si>
  <si>
    <t>Темп роста (снижения), %</t>
  </si>
  <si>
    <t>Прочие доходы от компенс.затрат  (возврат дебиторской задолжен.)</t>
  </si>
  <si>
    <t>Госпошлина за совершение нотариальных действий</t>
  </si>
  <si>
    <t>х</t>
  </si>
  <si>
    <t>Прочие доходы от компенс.затрат  (доходы от компенсации затрат округа)</t>
  </si>
  <si>
    <t>1 06 01020 00 0000 110</t>
  </si>
  <si>
    <t>Налог на имущество физических лиц</t>
  </si>
  <si>
    <t xml:space="preserve">1 11 05012 00 0000 120  </t>
  </si>
  <si>
    <t>1 16 01000 01 0000 140</t>
  </si>
  <si>
    <t>1 16 02020 02 0000 140</t>
  </si>
  <si>
    <t xml:space="preserve">Штрафы (задолженность до 1 января 2020) </t>
  </si>
  <si>
    <t>1 16 10123 01 0000 140</t>
  </si>
  <si>
    <t>Штрафные санкции (УСП, КДН и др.)</t>
  </si>
  <si>
    <t>1 08 03000 01 0000 110</t>
  </si>
  <si>
    <t>Штрафы за несоблюдение муниц. правовых актов</t>
  </si>
  <si>
    <t>Доходы от сдачи в аренду имущества</t>
  </si>
  <si>
    <t>Прочие доходы от использ.имущества</t>
  </si>
  <si>
    <t xml:space="preserve">1 11 05074 00 0000 120 </t>
  </si>
  <si>
    <t xml:space="preserve">1 11 09044 00 0000 120  </t>
  </si>
  <si>
    <t>1 13 02994 00 0003 130</t>
  </si>
  <si>
    <t>1 13 02994 00 0005 130</t>
  </si>
  <si>
    <t>1 13 02994 00 0006 130</t>
  </si>
  <si>
    <t>1 14 02043 00 0000 410</t>
  </si>
  <si>
    <t>1 14 06012 00 0000 430</t>
  </si>
  <si>
    <t>1 16 07090 00 0000 140</t>
  </si>
  <si>
    <t>1 17 01040 00 0000 180</t>
  </si>
  <si>
    <t>1 17 05040 00 0000 180</t>
  </si>
  <si>
    <t>2 02 15001 00 0000 150</t>
  </si>
  <si>
    <t>2 02 15002 00 0000 150</t>
  </si>
  <si>
    <t xml:space="preserve">2 02 20000 00 0000 150   </t>
  </si>
  <si>
    <t xml:space="preserve">2 02 30000 00 0000 150   </t>
  </si>
  <si>
    <t xml:space="preserve">2 02 40000 00 0000 150   </t>
  </si>
  <si>
    <t xml:space="preserve">2 02 00000 00 0000 150   </t>
  </si>
  <si>
    <t>2 07 05000 00 0000 150</t>
  </si>
  <si>
    <t>из них НДФЛ по доп нормативу</t>
  </si>
  <si>
    <t>Инициативные платежи</t>
  </si>
  <si>
    <t>1 17 15020 14 0000 150</t>
  </si>
  <si>
    <t>Доходы от возврата остатков субсидий, субвенций</t>
  </si>
  <si>
    <t>1 16 11050 01 0000 140</t>
  </si>
  <si>
    <t>Платежи, уплачиваемые в целях возмещения вреда</t>
  </si>
  <si>
    <t>Штрафные санкции (нарушение лесного законодательства)</t>
  </si>
  <si>
    <t>1 16 01083 01 0000 140</t>
  </si>
  <si>
    <t xml:space="preserve">1 11 05024 00 0000 120  </t>
  </si>
  <si>
    <t>Доходы, получаемые в виде арендной платы, а также средства от продажи права на заключение договоров аренды за земли</t>
  </si>
  <si>
    <t>Прочие доходы от компенс.затрат  (возмещение затрат на проведение ярмарок)</t>
  </si>
  <si>
    <t>1 13 02994 00 0009 130</t>
  </si>
  <si>
    <t>Дотации (гранты)</t>
  </si>
  <si>
    <t>2 02 16549 00 0000 150</t>
  </si>
  <si>
    <t>Дотации (прочие)</t>
  </si>
  <si>
    <t>2 02 19999 00 0000 150</t>
  </si>
  <si>
    <t>1 13 02994 00 0007 130</t>
  </si>
  <si>
    <t>Прочие доходы от компенс.затрат  (возмещение судебных расходов)</t>
  </si>
  <si>
    <t>показателей бюджета на 2027 год к показателям бюджета на 2026 год</t>
  </si>
  <si>
    <t xml:space="preserve">Поступления в бюджеты муниципальных округов (перечисления из бюджетов муниципальных округов) </t>
  </si>
  <si>
    <t>1 18 02400 14 0000 150</t>
  </si>
  <si>
    <t>ожидаемое исполнение (оценка текущего финансового года)</t>
  </si>
  <si>
    <t>на 2026г</t>
  </si>
  <si>
    <t>на 2027г</t>
  </si>
  <si>
    <t>тыс.рублей</t>
  </si>
  <si>
    <t xml:space="preserve"> Сведения</t>
  </si>
  <si>
    <t>ВСЕГО  ДОХОДОВ</t>
  </si>
  <si>
    <t xml:space="preserve"> о доходах бюджета по видам доходов Крапивинского муниципального округа на 2026 год и на плановый период 2027 и 2028 годов </t>
  </si>
  <si>
    <t>в сравнении с ожидаемым исполнением на 2025 год (оценка текущего финансового года) и отчетом за 2024 год (отчетный финансовый год)</t>
  </si>
  <si>
    <t>Отчет за 2024 год (отчетный финансовый год)</t>
  </si>
  <si>
    <t>уточненный план  на 01.11.2025 года</t>
  </si>
  <si>
    <t>исполнение на 01.11.2025 года</t>
  </si>
  <si>
    <t xml:space="preserve">Темп роста (снижения) ожидаемого исполнения  за 2025 год (оценки текущего финансового года) к отчету за 2024 год(отчетному финансовому году) , % </t>
  </si>
  <si>
    <t>на 2028г</t>
  </si>
  <si>
    <t>показателей бюджета на 2026 год к  ожидаемому исполнению за 2025 год (оценке текущего финансового года)</t>
  </si>
  <si>
    <t>показателей бюджета на 2028 год к показателям бюджета на 2027 год</t>
  </si>
  <si>
    <t>2025 год</t>
  </si>
  <si>
    <t>Туристический налог</t>
  </si>
  <si>
    <t>1 00 00000 00 0000 000</t>
  </si>
  <si>
    <t>НАЛОГОВЫЕ И НЕНАЛОГОВЫЕ ДОХОДЫ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</si>
  <si>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</si>
  <si>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</si>
  <si>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</si>
  <si>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НАЛОГИ НА СОВОКУПНЫЙ ДОХОД</t>
  </si>
  <si>
    <t>1 06 00000 00 0000 000</t>
  </si>
  <si>
    <t>НАЛОГИ НА ИМУЩЕСТВО</t>
  </si>
  <si>
    <t>1 08 00000 00 0000 000</t>
  </si>
  <si>
    <t>ГОСУДАРСТВЕННАЯ ПОШЛИНА</t>
  </si>
  <si>
    <t>1 03 03000 01 0000 110</t>
  </si>
  <si>
    <t>1 01 00000 00 0000 000</t>
  </si>
  <si>
    <t>НАЛОГИ НА ПРИБЫЛЬ,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</si>
  <si>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</si>
  <si>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</si>
  <si>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</si>
  <si>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</si>
  <si>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</si>
  <si>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</si>
  <si>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</si>
  <si>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</si>
  <si>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1 17 00000 00 0000 000</t>
  </si>
  <si>
    <t>ПРОЧИЕ НЕНАЛОГОВЫЕ ДОХОДЫ</t>
  </si>
  <si>
    <t>1 16 00000 00 0000 000</t>
  </si>
  <si>
    <t>ШТРАФЫ, САНКЦИИ, ВОЗМЕЩЕНИЕ УЩЕРБА</t>
  </si>
  <si>
    <t>219 00000 00 0000 150</t>
  </si>
  <si>
    <t>2 08 04000 00 0000 150</t>
  </si>
  <si>
    <t>Перечисления из бюджетов муниципальных округов (в бюджеты муниципальных округов)</t>
  </si>
  <si>
    <t>Начальник Финансового управления администрации Крапивинского муниципального округа   __________________________________   А.Н.Баштанова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</si>
</sst>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Arial Cyr"/>
      <family val="2"/>
      <charset val="204"/>
    </font>
    <font>
      <sz val="12"/>
      <name val="Arial Cyr"/>
      <charset val="204"/>
    </font>
    <font>
      <b/>
      <i/>
      <sz val="14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2" fillId="0" borderId="0"/>
    <xf numFmtId="0" fontId="3" fillId="0" borderId="0"/>
    <xf numFmtId="0" fontId="11" fillId="0" borderId="0"/>
    <xf numFmtId="0" fontId="1" fillId="0" borderId="0"/>
  </cellStyleXfs>
  <cellXfs count="127">
    <xf numFmtId="0" fontId="0" fillId="0" borderId="0" xfId="0"/>
    <xf numFmtId="0" fontId="0" fillId="0" borderId="0" xfId="0" applyFill="1"/>
    <xf numFmtId="164" fontId="4" fillId="0" borderId="0" xfId="0" applyNumberFormat="1" applyFont="1" applyFill="1" applyBorder="1"/>
    <xf numFmtId="0" fontId="0" fillId="0" borderId="0" xfId="0" applyAlignment="1">
      <alignment vertical="top" wrapText="1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3" xfId="0" applyFont="1" applyFill="1" applyBorder="1" applyAlignment="1">
      <alignment wrapText="1"/>
    </xf>
    <xf numFmtId="166" fontId="16" fillId="0" borderId="2" xfId="0" applyNumberFormat="1" applyFont="1" applyFill="1" applyBorder="1"/>
    <xf numFmtId="166" fontId="16" fillId="0" borderId="13" xfId="0" applyNumberFormat="1" applyFont="1" applyFill="1" applyBorder="1"/>
    <xf numFmtId="166" fontId="16" fillId="0" borderId="15" xfId="0" applyNumberFormat="1" applyFont="1" applyFill="1" applyBorder="1"/>
    <xf numFmtId="166" fontId="5" fillId="0" borderId="16" xfId="0" applyNumberFormat="1" applyFont="1" applyFill="1" applyBorder="1"/>
    <xf numFmtId="0" fontId="0" fillId="0" borderId="0" xfId="0" applyFill="1" applyAlignment="1">
      <alignment vertical="top" wrapText="1"/>
    </xf>
    <xf numFmtId="0" fontId="6" fillId="0" borderId="0" xfId="0" applyFont="1" applyAlignment="1"/>
    <xf numFmtId="0" fontId="0" fillId="0" borderId="0" xfId="0" applyAlignment="1"/>
    <xf numFmtId="165" fontId="20" fillId="0" borderId="10" xfId="0" applyNumberFormat="1" applyFont="1" applyFill="1" applyBorder="1"/>
    <xf numFmtId="165" fontId="16" fillId="0" borderId="10" xfId="0" applyNumberFormat="1" applyFont="1" applyFill="1" applyBorder="1"/>
    <xf numFmtId="165" fontId="5" fillId="0" borderId="11" xfId="0" applyNumberFormat="1" applyFont="1" applyFill="1" applyBorder="1"/>
    <xf numFmtId="165" fontId="16" fillId="0" borderId="14" xfId="0" applyNumberFormat="1" applyFont="1" applyFill="1" applyBorder="1"/>
    <xf numFmtId="165" fontId="20" fillId="0" borderId="2" xfId="0" applyNumberFormat="1" applyFont="1" applyFill="1" applyBorder="1"/>
    <xf numFmtId="165" fontId="16" fillId="0" borderId="2" xfId="0" applyNumberFormat="1" applyFont="1" applyFill="1" applyBorder="1"/>
    <xf numFmtId="165" fontId="16" fillId="0" borderId="13" xfId="0" applyNumberFormat="1" applyFont="1" applyFill="1" applyBorder="1"/>
    <xf numFmtId="165" fontId="16" fillId="0" borderId="15" xfId="0" applyNumberFormat="1" applyFont="1" applyFill="1" applyBorder="1"/>
    <xf numFmtId="165" fontId="5" fillId="0" borderId="16" xfId="0" applyNumberFormat="1" applyFont="1" applyFill="1" applyBorder="1"/>
    <xf numFmtId="0" fontId="8" fillId="0" borderId="0" xfId="0" applyFont="1" applyFill="1" applyAlignment="1">
      <alignment horizontal="center"/>
    </xf>
    <xf numFmtId="0" fontId="0" fillId="0" borderId="0" xfId="0" applyFill="1" applyAlignment="1"/>
    <xf numFmtId="4" fontId="20" fillId="0" borderId="2" xfId="0" applyNumberFormat="1" applyFont="1" applyFill="1" applyBorder="1"/>
    <xf numFmtId="4" fontId="16" fillId="0" borderId="2" xfId="0" applyNumberFormat="1" applyFont="1" applyFill="1" applyBorder="1"/>
    <xf numFmtId="0" fontId="9" fillId="0" borderId="0" xfId="0" applyFont="1" applyAlignment="1"/>
    <xf numFmtId="0" fontId="9" fillId="0" borderId="0" xfId="0" applyFont="1" applyFill="1" applyAlignment="1"/>
    <xf numFmtId="0" fontId="25" fillId="0" borderId="0" xfId="0" applyFont="1" applyFill="1" applyBorder="1" applyAlignment="1"/>
    <xf numFmtId="0" fontId="26" fillId="0" borderId="0" xfId="0" applyFont="1" applyFill="1" applyBorder="1"/>
    <xf numFmtId="0" fontId="9" fillId="0" borderId="0" xfId="0" applyFont="1" applyFill="1" applyAlignment="1">
      <alignment vertical="top" wrapText="1"/>
    </xf>
    <xf numFmtId="0" fontId="16" fillId="0" borderId="15" xfId="0" applyFont="1" applyFill="1" applyBorder="1" applyAlignment="1">
      <alignment wrapText="1"/>
    </xf>
    <xf numFmtId="164" fontId="19" fillId="0" borderId="1" xfId="0" applyNumberFormat="1" applyFont="1" applyFill="1" applyBorder="1"/>
    <xf numFmtId="166" fontId="0" fillId="0" borderId="0" xfId="0" applyNumberFormat="1" applyFill="1"/>
    <xf numFmtId="166" fontId="16" fillId="4" borderId="13" xfId="0" applyNumberFormat="1" applyFont="1" applyFill="1" applyBorder="1"/>
    <xf numFmtId="166" fontId="16" fillId="4" borderId="2" xfId="0" applyNumberFormat="1" applyFont="1" applyFill="1" applyBorder="1"/>
    <xf numFmtId="165" fontId="16" fillId="0" borderId="2" xfId="0" applyNumberFormat="1" applyFont="1" applyFill="1" applyBorder="1" applyAlignment="1">
      <alignment horizontal="center"/>
    </xf>
    <xf numFmtId="166" fontId="20" fillId="4" borderId="2" xfId="0" applyNumberFormat="1" applyFont="1" applyFill="1" applyBorder="1"/>
    <xf numFmtId="165" fontId="20" fillId="0" borderId="2" xfId="0" applyNumberFormat="1" applyFont="1" applyFill="1" applyBorder="1" applyAlignment="1">
      <alignment horizontal="center"/>
    </xf>
    <xf numFmtId="4" fontId="20" fillId="4" borderId="2" xfId="0" applyNumberFormat="1" applyFont="1" applyFill="1" applyBorder="1"/>
    <xf numFmtId="165" fontId="16" fillId="0" borderId="13" xfId="0" applyNumberFormat="1" applyFont="1" applyFill="1" applyBorder="1" applyAlignment="1">
      <alignment horizontal="center"/>
    </xf>
    <xf numFmtId="166" fontId="16" fillId="4" borderId="15" xfId="0" applyNumberFormat="1" applyFont="1" applyFill="1" applyBorder="1"/>
    <xf numFmtId="165" fontId="16" fillId="0" borderId="15" xfId="0" applyNumberFormat="1" applyFont="1" applyFill="1" applyBorder="1" applyAlignment="1">
      <alignment horizontal="center"/>
    </xf>
    <xf numFmtId="166" fontId="19" fillId="4" borderId="13" xfId="0" applyNumberFormat="1" applyFont="1" applyFill="1" applyBorder="1"/>
    <xf numFmtId="166" fontId="19" fillId="0" borderId="13" xfId="0" applyNumberFormat="1" applyFont="1" applyFill="1" applyBorder="1"/>
    <xf numFmtId="165" fontId="19" fillId="0" borderId="13" xfId="0" applyNumberFormat="1" applyFont="1" applyFill="1" applyBorder="1" applyAlignment="1">
      <alignment horizontal="center"/>
    </xf>
    <xf numFmtId="165" fontId="19" fillId="0" borderId="13" xfId="0" applyNumberFormat="1" applyFont="1" applyFill="1" applyBorder="1"/>
    <xf numFmtId="0" fontId="5" fillId="0" borderId="6" xfId="0" applyFont="1" applyBorder="1" applyAlignment="1">
      <alignment wrapText="1"/>
    </xf>
    <xf numFmtId="166" fontId="5" fillId="4" borderId="16" xfId="0" applyNumberFormat="1" applyFont="1" applyFill="1" applyBorder="1"/>
    <xf numFmtId="165" fontId="5" fillId="0" borderId="16" xfId="0" applyNumberFormat="1" applyFont="1" applyFill="1" applyBorder="1" applyAlignment="1">
      <alignment horizontal="center"/>
    </xf>
    <xf numFmtId="166" fontId="5" fillId="3" borderId="16" xfId="0" applyNumberFormat="1" applyFont="1" applyFill="1" applyBorder="1"/>
    <xf numFmtId="165" fontId="5" fillId="3" borderId="16" xfId="0" applyNumberFormat="1" applyFont="1" applyFill="1" applyBorder="1" applyAlignment="1">
      <alignment horizontal="center"/>
    </xf>
    <xf numFmtId="165" fontId="5" fillId="3" borderId="16" xfId="0" applyNumberFormat="1" applyFont="1" applyFill="1" applyBorder="1"/>
    <xf numFmtId="165" fontId="5" fillId="3" borderId="11" xfId="0" applyNumberFormat="1" applyFont="1" applyFill="1" applyBorder="1"/>
    <xf numFmtId="165" fontId="5" fillId="0" borderId="12" xfId="0" applyNumberFormat="1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vertical="center" wrapText="1"/>
    </xf>
    <xf numFmtId="0" fontId="16" fillId="0" borderId="15" xfId="0" applyFont="1" applyBorder="1" applyAlignment="1">
      <alignment wrapText="1"/>
    </xf>
    <xf numFmtId="165" fontId="16" fillId="0" borderId="20" xfId="0" applyNumberFormat="1" applyFont="1" applyFill="1" applyBorder="1"/>
    <xf numFmtId="0" fontId="16" fillId="0" borderId="2" xfId="0" applyFont="1" applyFill="1" applyBorder="1" applyAlignment="1">
      <alignment wrapText="1"/>
    </xf>
    <xf numFmtId="0" fontId="19" fillId="0" borderId="13" xfId="0" applyFont="1" applyBorder="1" applyAlignment="1">
      <alignment wrapText="1"/>
    </xf>
    <xf numFmtId="0" fontId="5" fillId="0" borderId="6" xfId="0" applyFont="1" applyFill="1" applyBorder="1"/>
    <xf numFmtId="0" fontId="5" fillId="0" borderId="16" xfId="0" applyFont="1" applyFill="1" applyBorder="1" applyAlignment="1">
      <alignment wrapText="1"/>
    </xf>
    <xf numFmtId="0" fontId="21" fillId="3" borderId="6" xfId="0" applyFont="1" applyFill="1" applyBorder="1"/>
    <xf numFmtId="0" fontId="5" fillId="2" borderId="16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164" fontId="19" fillId="4" borderId="1" xfId="0" applyNumberFormat="1" applyFont="1" applyFill="1" applyBorder="1"/>
    <xf numFmtId="165" fontId="19" fillId="0" borderId="1" xfId="0" applyNumberFormat="1" applyFont="1" applyFill="1" applyBorder="1" applyAlignment="1">
      <alignment horizontal="center"/>
    </xf>
    <xf numFmtId="165" fontId="19" fillId="0" borderId="1" xfId="0" applyNumberFormat="1" applyFont="1" applyFill="1" applyBorder="1"/>
    <xf numFmtId="0" fontId="16" fillId="0" borderId="13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165" fontId="19" fillId="0" borderId="14" xfId="0" applyNumberFormat="1" applyFont="1" applyFill="1" applyBorder="1"/>
    <xf numFmtId="0" fontId="16" fillId="0" borderId="23" xfId="0" applyFont="1" applyFill="1" applyBorder="1"/>
    <xf numFmtId="0" fontId="20" fillId="0" borderId="23" xfId="0" applyFont="1" applyFill="1" applyBorder="1"/>
    <xf numFmtId="0" fontId="19" fillId="0" borderId="23" xfId="0" applyFont="1" applyFill="1" applyBorder="1"/>
    <xf numFmtId="0" fontId="16" fillId="0" borderId="19" xfId="0" applyFont="1" applyFill="1" applyBorder="1"/>
    <xf numFmtId="0" fontId="16" fillId="0" borderId="3" xfId="0" applyFont="1" applyFill="1" applyBorder="1"/>
    <xf numFmtId="0" fontId="19" fillId="0" borderId="24" xfId="0" applyFont="1" applyFill="1" applyBorder="1"/>
    <xf numFmtId="0" fontId="16" fillId="4" borderId="23" xfId="0" applyFont="1" applyFill="1" applyBorder="1"/>
    <xf numFmtId="0" fontId="16" fillId="0" borderId="25" xfId="0" applyFont="1" applyFill="1" applyBorder="1"/>
    <xf numFmtId="0" fontId="7" fillId="0" borderId="7" xfId="0" applyFont="1" applyFill="1" applyBorder="1"/>
    <xf numFmtId="165" fontId="19" fillId="0" borderId="21" xfId="0" applyNumberFormat="1" applyFont="1" applyFill="1" applyBorder="1"/>
    <xf numFmtId="0" fontId="16" fillId="0" borderId="4" xfId="0" applyFont="1" applyFill="1" applyBorder="1"/>
    <xf numFmtId="0" fontId="14" fillId="0" borderId="5" xfId="0" applyFont="1" applyFill="1" applyBorder="1" applyAlignment="1">
      <alignment wrapText="1"/>
    </xf>
    <xf numFmtId="0" fontId="18" fillId="0" borderId="17" xfId="0" applyFont="1" applyBorder="1" applyAlignment="1">
      <alignment wrapText="1"/>
    </xf>
    <xf numFmtId="166" fontId="5" fillId="4" borderId="17" xfId="0" applyNumberFormat="1" applyFont="1" applyFill="1" applyBorder="1"/>
    <xf numFmtId="166" fontId="5" fillId="0" borderId="17" xfId="0" applyNumberFormat="1" applyFont="1" applyFill="1" applyBorder="1"/>
    <xf numFmtId="165" fontId="5" fillId="0" borderId="17" xfId="0" applyNumberFormat="1" applyFont="1" applyFill="1" applyBorder="1" applyAlignment="1">
      <alignment horizontal="center"/>
    </xf>
    <xf numFmtId="165" fontId="5" fillId="0" borderId="17" xfId="0" applyNumberFormat="1" applyFont="1" applyFill="1" applyBorder="1"/>
    <xf numFmtId="165" fontId="5" fillId="0" borderId="18" xfId="0" applyNumberFormat="1" applyFont="1" applyFill="1" applyBorder="1"/>
    <xf numFmtId="4" fontId="5" fillId="0" borderId="16" xfId="0" applyNumberFormat="1" applyFont="1" applyFill="1" applyBorder="1"/>
    <xf numFmtId="4" fontId="16" fillId="4" borderId="2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/>
    <xf numFmtId="166" fontId="16" fillId="4" borderId="2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4" fillId="0" borderId="0" xfId="1" applyFont="1" applyFill="1" applyAlignment="1">
      <alignment horizontal="center" wrapText="1"/>
    </xf>
    <xf numFmtId="0" fontId="16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horizontal="center" vertical="top"/>
    </xf>
    <xf numFmtId="0" fontId="23" fillId="4" borderId="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4"/>
    <cellStyle name="Обычный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78E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showRuler="0" topLeftCell="A62" zoomScaleNormal="100" zoomScaleSheetLayoutView="100" workbookViewId="0">
      <selection activeCell="I79" sqref="I79"/>
    </sheetView>
  </sheetViews>
  <sheetFormatPr defaultRowHeight="12.75" x14ac:dyDescent="0.2"/>
  <cols>
    <col min="1" max="1" width="19.5703125" customWidth="1"/>
    <col min="2" max="2" width="44.5703125" style="6" customWidth="1"/>
    <col min="3" max="3" width="13" customWidth="1"/>
    <col min="4" max="4" width="12" customWidth="1"/>
    <col min="5" max="5" width="13.28515625" style="1" customWidth="1"/>
    <col min="6" max="6" width="12.7109375" customWidth="1"/>
    <col min="7" max="7" width="12.7109375" style="1" customWidth="1"/>
    <col min="8" max="8" width="11" style="1" customWidth="1"/>
    <col min="9" max="9" width="10.7109375" style="1" customWidth="1"/>
    <col min="10" max="10" width="11.5703125" style="1" customWidth="1"/>
    <col min="11" max="11" width="13.7109375" style="1" customWidth="1"/>
    <col min="12" max="12" width="11.42578125" style="1" customWidth="1"/>
    <col min="13" max="13" width="10.5703125" style="3" customWidth="1"/>
  </cols>
  <sheetData>
    <row r="1" spans="1:13" ht="18.75" x14ac:dyDescent="0.3">
      <c r="B1" s="108" t="s">
        <v>104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.75" customHeight="1" x14ac:dyDescent="0.25">
      <c r="B2" s="109" t="s">
        <v>106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5.75" x14ac:dyDescent="0.25">
      <c r="B3" s="109" t="s">
        <v>107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4.25" customHeight="1" thickBot="1" x14ac:dyDescent="0.4">
      <c r="B4" s="9"/>
      <c r="C4" s="9"/>
      <c r="D4" s="28"/>
      <c r="E4" s="28"/>
      <c r="F4" s="28"/>
      <c r="G4" s="9"/>
      <c r="H4" s="9"/>
      <c r="I4" s="10"/>
      <c r="J4" s="28"/>
      <c r="K4" s="28"/>
      <c r="L4" s="110" t="s">
        <v>103</v>
      </c>
      <c r="M4" s="111"/>
    </row>
    <row r="5" spans="1:13" ht="25.5" customHeight="1" x14ac:dyDescent="0.2">
      <c r="A5" s="118" t="s">
        <v>43</v>
      </c>
      <c r="B5" s="120" t="s">
        <v>42</v>
      </c>
      <c r="C5" s="122" t="s">
        <v>108</v>
      </c>
      <c r="D5" s="122" t="s">
        <v>115</v>
      </c>
      <c r="E5" s="122"/>
      <c r="F5" s="122"/>
      <c r="G5" s="124" t="s">
        <v>111</v>
      </c>
      <c r="H5" s="112" t="s">
        <v>44</v>
      </c>
      <c r="I5" s="113"/>
      <c r="J5" s="113"/>
      <c r="K5" s="112" t="s">
        <v>45</v>
      </c>
      <c r="L5" s="112"/>
      <c r="M5" s="115"/>
    </row>
    <row r="6" spans="1:13" ht="39.75" customHeight="1" x14ac:dyDescent="0.2">
      <c r="A6" s="119"/>
      <c r="B6" s="121"/>
      <c r="C6" s="123"/>
      <c r="D6" s="126" t="s">
        <v>109</v>
      </c>
      <c r="E6" s="126" t="s">
        <v>110</v>
      </c>
      <c r="F6" s="126" t="s">
        <v>100</v>
      </c>
      <c r="G6" s="125"/>
      <c r="H6" s="114"/>
      <c r="I6" s="114"/>
      <c r="J6" s="114"/>
      <c r="K6" s="116" t="s">
        <v>113</v>
      </c>
      <c r="L6" s="116" t="s">
        <v>97</v>
      </c>
      <c r="M6" s="106" t="s">
        <v>114</v>
      </c>
    </row>
    <row r="7" spans="1:13" ht="104.25" customHeight="1" x14ac:dyDescent="0.2">
      <c r="A7" s="119"/>
      <c r="B7" s="121"/>
      <c r="C7" s="123"/>
      <c r="D7" s="126"/>
      <c r="E7" s="126"/>
      <c r="F7" s="126"/>
      <c r="G7" s="125"/>
      <c r="H7" s="61" t="s">
        <v>101</v>
      </c>
      <c r="I7" s="61" t="s">
        <v>102</v>
      </c>
      <c r="J7" s="61" t="s">
        <v>112</v>
      </c>
      <c r="K7" s="117"/>
      <c r="L7" s="114"/>
      <c r="M7" s="107"/>
    </row>
    <row r="8" spans="1:13" ht="24" customHeight="1" x14ac:dyDescent="0.2">
      <c r="A8" s="84" t="s">
        <v>117</v>
      </c>
      <c r="B8" s="62" t="s">
        <v>118</v>
      </c>
      <c r="C8" s="103">
        <f>C9+C13+C16+C21+C26+C59</f>
        <v>362179.7</v>
      </c>
      <c r="D8" s="105">
        <f>D9+D13+D16+D21+D26+D59</f>
        <v>360179.48</v>
      </c>
      <c r="E8" s="103">
        <f t="shared" ref="E8:F8" si="0">E9+E13+E16+E21+E26+E59</f>
        <v>280444.7</v>
      </c>
      <c r="F8" s="103">
        <f t="shared" si="0"/>
        <v>347315</v>
      </c>
      <c r="G8" s="42">
        <f>F8/C8</f>
        <v>0.95895766659478698</v>
      </c>
      <c r="H8" s="103">
        <f t="shared" ref="H8:J8" si="1">H9+H13+H16+H21+H26+H59</f>
        <v>353600</v>
      </c>
      <c r="I8" s="103">
        <f t="shared" si="1"/>
        <v>351300</v>
      </c>
      <c r="J8" s="103">
        <f t="shared" si="1"/>
        <v>365600</v>
      </c>
      <c r="K8" s="24">
        <f t="shared" ref="K8:K17" si="2">H8/F8</f>
        <v>1.0180959647582166</v>
      </c>
      <c r="L8" s="24">
        <f t="shared" ref="L8:L17" si="3">I8/H8</f>
        <v>0.9934954751131222</v>
      </c>
      <c r="M8" s="20">
        <f t="shared" ref="M8:M9" si="4">J8/I8</f>
        <v>1.040705949331056</v>
      </c>
    </row>
    <row r="9" spans="1:13" ht="24" customHeight="1" x14ac:dyDescent="0.2">
      <c r="A9" s="84" t="s">
        <v>128</v>
      </c>
      <c r="B9" s="62" t="s">
        <v>129</v>
      </c>
      <c r="C9" s="103">
        <f>C10</f>
        <v>195115.5</v>
      </c>
      <c r="D9" s="103">
        <f t="shared" ref="D9" si="5">D10</f>
        <v>218985</v>
      </c>
      <c r="E9" s="103">
        <f>E10</f>
        <v>147002.4</v>
      </c>
      <c r="F9" s="103">
        <f t="shared" ref="F9:J9" si="6">F10</f>
        <v>194726</v>
      </c>
      <c r="G9" s="42">
        <f>F9/C9</f>
        <v>0.99800374649886858</v>
      </c>
      <c r="H9" s="103">
        <f t="shared" si="6"/>
        <v>201600</v>
      </c>
      <c r="I9" s="103">
        <f t="shared" si="6"/>
        <v>203700</v>
      </c>
      <c r="J9" s="103">
        <f t="shared" si="6"/>
        <v>206700</v>
      </c>
      <c r="K9" s="24">
        <f t="shared" si="2"/>
        <v>1.0353008843195053</v>
      </c>
      <c r="L9" s="24">
        <f t="shared" si="3"/>
        <v>1.0104166666666667</v>
      </c>
      <c r="M9" s="20">
        <f t="shared" si="4"/>
        <v>1.0147275405007363</v>
      </c>
    </row>
    <row r="10" spans="1:13" ht="29.25" customHeight="1" x14ac:dyDescent="0.2">
      <c r="A10" s="84" t="s">
        <v>16</v>
      </c>
      <c r="B10" s="62" t="s">
        <v>32</v>
      </c>
      <c r="C10" s="41">
        <v>195115.5</v>
      </c>
      <c r="D10" s="41">
        <v>218985</v>
      </c>
      <c r="E10" s="12">
        <v>147002.4</v>
      </c>
      <c r="F10" s="103">
        <v>194726</v>
      </c>
      <c r="G10" s="42">
        <f>F10/C10</f>
        <v>0.99800374649886858</v>
      </c>
      <c r="H10" s="31">
        <v>201600</v>
      </c>
      <c r="I10" s="31">
        <v>203700</v>
      </c>
      <c r="J10" s="31">
        <v>206700</v>
      </c>
      <c r="K10" s="24">
        <f t="shared" si="2"/>
        <v>1.0353008843195053</v>
      </c>
      <c r="L10" s="24">
        <f t="shared" si="3"/>
        <v>1.0104166666666667</v>
      </c>
      <c r="M10" s="24">
        <f>J10/I10</f>
        <v>1.0147275405007363</v>
      </c>
    </row>
    <row r="11" spans="1:13" ht="19.5" customHeight="1" x14ac:dyDescent="0.2">
      <c r="A11" s="85"/>
      <c r="B11" s="62" t="s">
        <v>79</v>
      </c>
      <c r="C11" s="43">
        <v>147320.5</v>
      </c>
      <c r="D11" s="43">
        <v>165956.1</v>
      </c>
      <c r="E11" s="43">
        <v>111359.7</v>
      </c>
      <c r="F11" s="43">
        <v>147523.6</v>
      </c>
      <c r="G11" s="44">
        <f t="shared" ref="G11:G29" si="7">F11/C11</f>
        <v>1.0013786268713452</v>
      </c>
      <c r="H11" s="43">
        <v>157318.20000000001</v>
      </c>
      <c r="I11" s="43">
        <v>158916.79999999999</v>
      </c>
      <c r="J11" s="43">
        <v>161162.70000000001</v>
      </c>
      <c r="K11" s="23">
        <f t="shared" si="2"/>
        <v>1.0663934448454349</v>
      </c>
      <c r="L11" s="23">
        <f t="shared" si="3"/>
        <v>1.010161570625649</v>
      </c>
      <c r="M11" s="19">
        <f t="shared" ref="M11:M61" si="8">J11/I11</f>
        <v>1.0141325523796101</v>
      </c>
    </row>
    <row r="12" spans="1:13" ht="16.899999999999999" customHeight="1" x14ac:dyDescent="0.25">
      <c r="A12" s="86"/>
      <c r="B12" s="63" t="s">
        <v>31</v>
      </c>
      <c r="C12" s="45">
        <v>46.13</v>
      </c>
      <c r="D12" s="45">
        <v>46.83</v>
      </c>
      <c r="E12" s="45">
        <v>46.83</v>
      </c>
      <c r="F12" s="45">
        <v>46.83</v>
      </c>
      <c r="G12" s="44">
        <f t="shared" si="7"/>
        <v>1.0151745068285281</v>
      </c>
      <c r="H12" s="30">
        <v>53.18</v>
      </c>
      <c r="I12" s="30">
        <v>53.12</v>
      </c>
      <c r="J12" s="30">
        <v>52.98</v>
      </c>
      <c r="K12" s="23">
        <f t="shared" si="2"/>
        <v>1.1355968396327141</v>
      </c>
      <c r="L12" s="23">
        <f t="shared" si="3"/>
        <v>0.99887175629936065</v>
      </c>
      <c r="M12" s="19">
        <f t="shared" si="8"/>
        <v>0.99736445783132532</v>
      </c>
    </row>
    <row r="13" spans="1:13" ht="42.75" customHeight="1" x14ac:dyDescent="0.2">
      <c r="A13" s="84" t="s">
        <v>119</v>
      </c>
      <c r="B13" s="62" t="s">
        <v>120</v>
      </c>
      <c r="C13" s="45">
        <f>C14+C15</f>
        <v>19758.5</v>
      </c>
      <c r="D13" s="45">
        <f t="shared" ref="D13:J13" si="9">D14+D15</f>
        <v>21311</v>
      </c>
      <c r="E13" s="45">
        <f>E14+E15</f>
        <v>17488.099999999999</v>
      </c>
      <c r="F13" s="45">
        <f t="shared" si="9"/>
        <v>21311</v>
      </c>
      <c r="G13" s="44">
        <f t="shared" si="7"/>
        <v>1.0785737783738645</v>
      </c>
      <c r="H13" s="45">
        <f t="shared" si="9"/>
        <v>25100</v>
      </c>
      <c r="I13" s="45">
        <f t="shared" si="9"/>
        <v>25750</v>
      </c>
      <c r="J13" s="45">
        <f t="shared" si="9"/>
        <v>25100</v>
      </c>
      <c r="K13" s="24">
        <f t="shared" si="2"/>
        <v>1.1777955046689503</v>
      </c>
      <c r="L13" s="24">
        <f t="shared" si="3"/>
        <v>1.0258964143426295</v>
      </c>
      <c r="M13" s="20">
        <f t="shared" si="8"/>
        <v>0.97475728155339803</v>
      </c>
    </row>
    <row r="14" spans="1:13" ht="24" customHeight="1" x14ac:dyDescent="0.2">
      <c r="A14" s="84" t="s">
        <v>33</v>
      </c>
      <c r="B14" s="62" t="s">
        <v>24</v>
      </c>
      <c r="C14" s="41">
        <v>19758.5</v>
      </c>
      <c r="D14" s="41">
        <v>21311</v>
      </c>
      <c r="E14" s="12">
        <v>17488.099999999999</v>
      </c>
      <c r="F14" s="41">
        <v>21311</v>
      </c>
      <c r="G14" s="44">
        <f t="shared" si="7"/>
        <v>1.0785737783738645</v>
      </c>
      <c r="H14" s="31">
        <v>24350</v>
      </c>
      <c r="I14" s="31">
        <v>24600</v>
      </c>
      <c r="J14" s="31">
        <v>23600</v>
      </c>
      <c r="K14" s="24">
        <f t="shared" si="2"/>
        <v>1.1426024118999578</v>
      </c>
      <c r="L14" s="24">
        <f t="shared" si="3"/>
        <v>1.0102669404517455</v>
      </c>
      <c r="M14" s="20">
        <f t="shared" si="8"/>
        <v>0.95934959349593496</v>
      </c>
    </row>
    <row r="15" spans="1:13" ht="24" customHeight="1" x14ac:dyDescent="0.2">
      <c r="A15" s="84" t="s">
        <v>127</v>
      </c>
      <c r="B15" s="62" t="s">
        <v>116</v>
      </c>
      <c r="C15" s="41">
        <v>0</v>
      </c>
      <c r="D15" s="41">
        <v>0</v>
      </c>
      <c r="E15" s="12">
        <v>0</v>
      </c>
      <c r="F15" s="41">
        <v>0</v>
      </c>
      <c r="G15" s="42" t="e">
        <f t="shared" si="7"/>
        <v>#DIV/0!</v>
      </c>
      <c r="H15" s="104">
        <v>750</v>
      </c>
      <c r="I15" s="104">
        <v>1150</v>
      </c>
      <c r="J15" s="104">
        <v>1500</v>
      </c>
      <c r="K15" s="24" t="e">
        <f t="shared" si="2"/>
        <v>#DIV/0!</v>
      </c>
      <c r="L15" s="24">
        <f t="shared" si="3"/>
        <v>1.5333333333333334</v>
      </c>
      <c r="M15" s="20">
        <f t="shared" si="8"/>
        <v>1.3043478260869565</v>
      </c>
    </row>
    <row r="16" spans="1:13" ht="21.75" customHeight="1" x14ac:dyDescent="0.2">
      <c r="A16" s="84" t="s">
        <v>121</v>
      </c>
      <c r="B16" s="62" t="s">
        <v>122</v>
      </c>
      <c r="C16" s="41">
        <f>C17+C18+C19+C20</f>
        <v>40366.200000000004</v>
      </c>
      <c r="D16" s="41">
        <f t="shared" ref="D16:J16" si="10">D17+D18+D19+D20</f>
        <v>41551</v>
      </c>
      <c r="E16" s="41">
        <f t="shared" si="10"/>
        <v>45260.7</v>
      </c>
      <c r="F16" s="41">
        <f t="shared" si="10"/>
        <v>47229.5</v>
      </c>
      <c r="G16" s="42">
        <f t="shared" si="7"/>
        <v>1.1700259127686032</v>
      </c>
      <c r="H16" s="41">
        <f t="shared" si="10"/>
        <v>45990</v>
      </c>
      <c r="I16" s="41">
        <f t="shared" si="10"/>
        <v>38250</v>
      </c>
      <c r="J16" s="41">
        <f t="shared" si="10"/>
        <v>48990</v>
      </c>
      <c r="K16" s="24">
        <f t="shared" si="2"/>
        <v>0.97375580939878681</v>
      </c>
      <c r="L16" s="24">
        <f t="shared" si="3"/>
        <v>0.83170254403131116</v>
      </c>
      <c r="M16" s="20">
        <f t="shared" si="8"/>
        <v>1.2807843137254902</v>
      </c>
    </row>
    <row r="17" spans="1:13" ht="18.75" customHeight="1" x14ac:dyDescent="0.2">
      <c r="A17" s="84" t="s">
        <v>19</v>
      </c>
      <c r="B17" s="62" t="s">
        <v>28</v>
      </c>
      <c r="C17" s="41">
        <v>32084.9</v>
      </c>
      <c r="D17" s="41">
        <v>33500</v>
      </c>
      <c r="E17" s="12">
        <v>34412.699999999997</v>
      </c>
      <c r="F17" s="41">
        <v>34900</v>
      </c>
      <c r="G17" s="42">
        <f t="shared" si="7"/>
        <v>1.0877390922209513</v>
      </c>
      <c r="H17" s="31">
        <v>37270</v>
      </c>
      <c r="I17" s="31">
        <v>29000</v>
      </c>
      <c r="J17" s="31">
        <v>39200</v>
      </c>
      <c r="K17" s="24">
        <f t="shared" si="2"/>
        <v>1.0679083094555875</v>
      </c>
      <c r="L17" s="24">
        <f t="shared" si="3"/>
        <v>0.77810571505232096</v>
      </c>
      <c r="M17" s="20">
        <f t="shared" si="8"/>
        <v>1.3517241379310345</v>
      </c>
    </row>
    <row r="18" spans="1:13" ht="19.5" customHeight="1" x14ac:dyDescent="0.2">
      <c r="A18" s="84" t="s">
        <v>7</v>
      </c>
      <c r="B18" s="62" t="s">
        <v>29</v>
      </c>
      <c r="C18" s="41">
        <v>44.9</v>
      </c>
      <c r="D18" s="41">
        <v>0</v>
      </c>
      <c r="E18" s="12">
        <v>0</v>
      </c>
      <c r="F18" s="12">
        <v>0</v>
      </c>
      <c r="G18" s="42">
        <f t="shared" si="7"/>
        <v>0</v>
      </c>
      <c r="H18" s="12">
        <v>0</v>
      </c>
      <c r="I18" s="12">
        <v>0</v>
      </c>
      <c r="J18" s="12">
        <v>0</v>
      </c>
      <c r="K18" s="24" t="s">
        <v>48</v>
      </c>
      <c r="L18" s="24" t="s">
        <v>48</v>
      </c>
      <c r="M18" s="20" t="s">
        <v>48</v>
      </c>
    </row>
    <row r="19" spans="1:13" ht="18.75" customHeight="1" x14ac:dyDescent="0.2">
      <c r="A19" s="84" t="s">
        <v>14</v>
      </c>
      <c r="B19" s="62" t="s">
        <v>4</v>
      </c>
      <c r="C19" s="41">
        <v>6019.9</v>
      </c>
      <c r="D19" s="41">
        <v>5000</v>
      </c>
      <c r="E19" s="12">
        <v>7829.5</v>
      </c>
      <c r="F19" s="12">
        <v>7829.5</v>
      </c>
      <c r="G19" s="42">
        <f>F19/C19</f>
        <v>1.3006030000498348</v>
      </c>
      <c r="H19" s="12">
        <v>8500</v>
      </c>
      <c r="I19" s="12">
        <v>9000</v>
      </c>
      <c r="J19" s="12">
        <v>9500</v>
      </c>
      <c r="K19" s="24">
        <f t="shared" ref="K19:K29" si="11">H19/F19</f>
        <v>1.0856376524682292</v>
      </c>
      <c r="L19" s="24">
        <f t="shared" ref="L19:L29" si="12">I19/H19</f>
        <v>1.0588235294117647</v>
      </c>
      <c r="M19" s="20">
        <f t="shared" si="8"/>
        <v>1.0555555555555556</v>
      </c>
    </row>
    <row r="20" spans="1:13" ht="16.5" customHeight="1" x14ac:dyDescent="0.2">
      <c r="A20" s="84" t="s">
        <v>13</v>
      </c>
      <c r="B20" s="62" t="s">
        <v>25</v>
      </c>
      <c r="C20" s="41">
        <v>2216.5</v>
      </c>
      <c r="D20" s="41">
        <v>3051</v>
      </c>
      <c r="E20" s="12">
        <v>3018.5</v>
      </c>
      <c r="F20" s="41">
        <v>4500</v>
      </c>
      <c r="G20" s="42">
        <f t="shared" ref="G20:G28" si="13">F20/C20</f>
        <v>2.0302278366794497</v>
      </c>
      <c r="H20" s="12">
        <v>220</v>
      </c>
      <c r="I20" s="12">
        <v>250</v>
      </c>
      <c r="J20" s="12">
        <v>290</v>
      </c>
      <c r="K20" s="24">
        <f t="shared" si="11"/>
        <v>4.8888888888888891E-2</v>
      </c>
      <c r="L20" s="24">
        <f t="shared" si="12"/>
        <v>1.1363636363636365</v>
      </c>
      <c r="M20" s="20">
        <f t="shared" si="8"/>
        <v>1.1599999999999999</v>
      </c>
    </row>
    <row r="21" spans="1:13" ht="16.5" customHeight="1" x14ac:dyDescent="0.2">
      <c r="A21" s="84" t="s">
        <v>123</v>
      </c>
      <c r="B21" s="62" t="s">
        <v>124</v>
      </c>
      <c r="C21" s="41">
        <f>C22+C23+C24+C25</f>
        <v>25022.6</v>
      </c>
      <c r="D21" s="41">
        <f t="shared" ref="D21:J21" si="14">D22+D23+D24+D25</f>
        <v>25590</v>
      </c>
      <c r="E21" s="41">
        <f t="shared" si="14"/>
        <v>21461.399999999998</v>
      </c>
      <c r="F21" s="41">
        <f t="shared" si="14"/>
        <v>25890</v>
      </c>
      <c r="G21" s="42">
        <f t="shared" si="13"/>
        <v>1.0346646631445173</v>
      </c>
      <c r="H21" s="41">
        <f t="shared" si="14"/>
        <v>27010</v>
      </c>
      <c r="I21" s="41">
        <f t="shared" si="14"/>
        <v>28300</v>
      </c>
      <c r="J21" s="41">
        <f t="shared" si="14"/>
        <v>28540</v>
      </c>
      <c r="K21" s="24">
        <f t="shared" si="11"/>
        <v>1.0432599459250675</v>
      </c>
      <c r="L21" s="24">
        <f t="shared" si="12"/>
        <v>1.0477600888559793</v>
      </c>
      <c r="M21" s="20">
        <f t="shared" si="8"/>
        <v>1.0084805653710247</v>
      </c>
    </row>
    <row r="22" spans="1:13" ht="18" customHeight="1" x14ac:dyDescent="0.2">
      <c r="A22" s="84" t="s">
        <v>50</v>
      </c>
      <c r="B22" s="62" t="s">
        <v>51</v>
      </c>
      <c r="C22" s="41">
        <v>3326.2</v>
      </c>
      <c r="D22" s="41">
        <v>3350</v>
      </c>
      <c r="E22" s="12">
        <v>1836.4</v>
      </c>
      <c r="F22" s="41">
        <v>3350</v>
      </c>
      <c r="G22" s="42">
        <f t="shared" si="13"/>
        <v>1.0071553123684687</v>
      </c>
      <c r="H22" s="12">
        <v>3640</v>
      </c>
      <c r="I22" s="12">
        <v>3900</v>
      </c>
      <c r="J22" s="12">
        <v>3900</v>
      </c>
      <c r="K22" s="24">
        <f t="shared" si="11"/>
        <v>1.0865671641791044</v>
      </c>
      <c r="L22" s="24">
        <f t="shared" si="12"/>
        <v>1.0714285714285714</v>
      </c>
      <c r="M22" s="20">
        <f t="shared" si="8"/>
        <v>1</v>
      </c>
    </row>
    <row r="23" spans="1:13" ht="16.5" customHeight="1" x14ac:dyDescent="0.2">
      <c r="A23" s="84" t="s">
        <v>18</v>
      </c>
      <c r="B23" s="62" t="s">
        <v>17</v>
      </c>
      <c r="C23" s="41">
        <v>633.20000000000005</v>
      </c>
      <c r="D23" s="41">
        <v>640</v>
      </c>
      <c r="E23" s="12">
        <v>359.4</v>
      </c>
      <c r="F23" s="41">
        <v>640</v>
      </c>
      <c r="G23" s="42">
        <f t="shared" si="13"/>
        <v>1.010739102969046</v>
      </c>
      <c r="H23" s="12">
        <v>670</v>
      </c>
      <c r="I23" s="12">
        <v>700</v>
      </c>
      <c r="J23" s="12">
        <v>740</v>
      </c>
      <c r="K23" s="24">
        <f t="shared" si="11"/>
        <v>1.046875</v>
      </c>
      <c r="L23" s="24">
        <f t="shared" si="12"/>
        <v>1.044776119402985</v>
      </c>
      <c r="M23" s="20">
        <f t="shared" si="8"/>
        <v>1.0571428571428572</v>
      </c>
    </row>
    <row r="24" spans="1:13" ht="17.25" customHeight="1" x14ac:dyDescent="0.2">
      <c r="A24" s="84" t="s">
        <v>34</v>
      </c>
      <c r="B24" s="62" t="s">
        <v>27</v>
      </c>
      <c r="C24" s="41">
        <v>16299.7</v>
      </c>
      <c r="D24" s="41">
        <v>16500</v>
      </c>
      <c r="E24" s="12">
        <v>17025.5</v>
      </c>
      <c r="F24" s="41">
        <v>17100</v>
      </c>
      <c r="G24" s="42">
        <f t="shared" si="13"/>
        <v>1.0490990631729418</v>
      </c>
      <c r="H24" s="12">
        <v>17600</v>
      </c>
      <c r="I24" s="12">
        <v>18500</v>
      </c>
      <c r="J24" s="12">
        <v>18600</v>
      </c>
      <c r="K24" s="24">
        <f t="shared" si="11"/>
        <v>1.0292397660818713</v>
      </c>
      <c r="L24" s="24">
        <f t="shared" si="12"/>
        <v>1.0511363636363635</v>
      </c>
      <c r="M24" s="20">
        <f t="shared" si="8"/>
        <v>1.0054054054054054</v>
      </c>
    </row>
    <row r="25" spans="1:13" ht="17.25" customHeight="1" x14ac:dyDescent="0.2">
      <c r="A25" s="84" t="s">
        <v>35</v>
      </c>
      <c r="B25" s="62" t="s">
        <v>30</v>
      </c>
      <c r="C25" s="41">
        <v>4763.5</v>
      </c>
      <c r="D25" s="41">
        <v>5100</v>
      </c>
      <c r="E25" s="12">
        <v>2240.1</v>
      </c>
      <c r="F25" s="41">
        <v>4800</v>
      </c>
      <c r="G25" s="42">
        <f t="shared" si="13"/>
        <v>1.0076624330849167</v>
      </c>
      <c r="H25" s="12">
        <v>5100</v>
      </c>
      <c r="I25" s="12">
        <v>5200</v>
      </c>
      <c r="J25" s="12">
        <v>5300</v>
      </c>
      <c r="K25" s="24">
        <f t="shared" si="11"/>
        <v>1.0625</v>
      </c>
      <c r="L25" s="24">
        <f t="shared" si="12"/>
        <v>1.0196078431372548</v>
      </c>
      <c r="M25" s="20">
        <f t="shared" si="8"/>
        <v>1.0192307692307692</v>
      </c>
    </row>
    <row r="26" spans="1:13" ht="18" customHeight="1" x14ac:dyDescent="0.2">
      <c r="A26" s="84" t="s">
        <v>125</v>
      </c>
      <c r="B26" s="62" t="s">
        <v>126</v>
      </c>
      <c r="C26" s="41">
        <f>SUM(C27:C28)</f>
        <v>5740.9000000000005</v>
      </c>
      <c r="D26" s="41">
        <f>SUM(D27:D28)</f>
        <v>7000</v>
      </c>
      <c r="E26" s="12">
        <f>SUM(E27:E28)</f>
        <v>9210.6999999999989</v>
      </c>
      <c r="F26" s="12">
        <f>SUM(F27:F28)</f>
        <v>11020</v>
      </c>
      <c r="G26" s="42">
        <f t="shared" si="13"/>
        <v>1.9195596509258128</v>
      </c>
      <c r="H26" s="12">
        <f>SUM(H27:H28)</f>
        <v>11500</v>
      </c>
      <c r="I26" s="12">
        <f>SUM(I27:I28)</f>
        <v>12100</v>
      </c>
      <c r="J26" s="12">
        <f>SUM(J27:J28)</f>
        <v>12370</v>
      </c>
      <c r="K26" s="24">
        <f t="shared" si="11"/>
        <v>1.043557168784029</v>
      </c>
      <c r="L26" s="24">
        <f t="shared" si="12"/>
        <v>1.0521739130434782</v>
      </c>
      <c r="M26" s="20">
        <f t="shared" si="8"/>
        <v>1.0223140495867769</v>
      </c>
    </row>
    <row r="27" spans="1:13" ht="20.25" customHeight="1" x14ac:dyDescent="0.2">
      <c r="A27" s="84" t="s">
        <v>58</v>
      </c>
      <c r="B27" s="64" t="s">
        <v>0</v>
      </c>
      <c r="C27" s="41">
        <v>5711.6</v>
      </c>
      <c r="D27" s="41">
        <v>6975</v>
      </c>
      <c r="E27" s="12">
        <v>9194.9</v>
      </c>
      <c r="F27" s="12">
        <v>11000</v>
      </c>
      <c r="G27" s="42">
        <f t="shared" si="13"/>
        <v>1.9259051754324532</v>
      </c>
      <c r="H27" s="12">
        <v>11450</v>
      </c>
      <c r="I27" s="12">
        <v>12000</v>
      </c>
      <c r="J27" s="12">
        <v>12270</v>
      </c>
      <c r="K27" s="24">
        <f t="shared" si="11"/>
        <v>1.040909090909091</v>
      </c>
      <c r="L27" s="24">
        <f t="shared" si="12"/>
        <v>1.0480349344978166</v>
      </c>
      <c r="M27" s="20">
        <f t="shared" si="8"/>
        <v>1.0225</v>
      </c>
    </row>
    <row r="28" spans="1:13" ht="20.25" customHeight="1" thickBot="1" x14ac:dyDescent="0.25">
      <c r="A28" s="84" t="s">
        <v>36</v>
      </c>
      <c r="B28" s="65" t="s">
        <v>47</v>
      </c>
      <c r="C28" s="41">
        <v>29.3</v>
      </c>
      <c r="D28" s="41">
        <v>25</v>
      </c>
      <c r="E28" s="12">
        <v>15.8</v>
      </c>
      <c r="F28" s="12">
        <v>20</v>
      </c>
      <c r="G28" s="42">
        <f t="shared" si="13"/>
        <v>0.68259385665529004</v>
      </c>
      <c r="H28" s="12">
        <v>50</v>
      </c>
      <c r="I28" s="12">
        <v>100</v>
      </c>
      <c r="J28" s="12">
        <v>100</v>
      </c>
      <c r="K28" s="24">
        <f t="shared" si="11"/>
        <v>2.5</v>
      </c>
      <c r="L28" s="24">
        <f t="shared" si="12"/>
        <v>2</v>
      </c>
      <c r="M28" s="20">
        <f t="shared" si="8"/>
        <v>1</v>
      </c>
    </row>
    <row r="29" spans="1:13" s="5" customFormat="1" ht="19.5" customHeight="1" thickBot="1" x14ac:dyDescent="0.25">
      <c r="A29" s="72"/>
      <c r="B29" s="53" t="s">
        <v>2</v>
      </c>
      <c r="C29" s="54">
        <f>C10+C13+C16+C21+C26</f>
        <v>286003.7</v>
      </c>
      <c r="D29" s="54">
        <f>D10+D18+D19+D26+D20+D23+D17+D14+D22+D24+D25</f>
        <v>314437</v>
      </c>
      <c r="E29" s="15">
        <f>E10+E18+E19+E26+E20+E23+E17+E14+E22+E24+E25</f>
        <v>240423.30000000002</v>
      </c>
      <c r="F29" s="15">
        <f>F10+F18+F19+F26+F20+F23+F17+F14+F22+F24+F25</f>
        <v>300176.5</v>
      </c>
      <c r="G29" s="55">
        <f t="shared" si="7"/>
        <v>1.0495546036642183</v>
      </c>
      <c r="H29" s="102">
        <f>H10+H14+H15+H17+H18+H19+H22+H25+H24+H23+H26+H20</f>
        <v>311200</v>
      </c>
      <c r="I29" s="102">
        <f>I10+I14+I15+I17+I18+I19+I22+I25+I24+I23+I26+I20</f>
        <v>308100</v>
      </c>
      <c r="J29" s="102">
        <f>J10+J14+J15+J17+J18+J19+J22+J25+J24+J23+J26+J20</f>
        <v>321700</v>
      </c>
      <c r="K29" s="60">
        <f t="shared" si="11"/>
        <v>1.0367233944029597</v>
      </c>
      <c r="L29" s="27">
        <f t="shared" si="12"/>
        <v>0.99003856041131111</v>
      </c>
      <c r="M29" s="21">
        <f t="shared" si="8"/>
        <v>1.0441415124959428</v>
      </c>
    </row>
    <row r="30" spans="1:13" s="4" customFormat="1" ht="16.5" customHeight="1" x14ac:dyDescent="0.3">
      <c r="A30" s="89"/>
      <c r="B30" s="71" t="s">
        <v>11</v>
      </c>
      <c r="C30" s="49"/>
      <c r="D30" s="49"/>
      <c r="E30" s="50"/>
      <c r="F30" s="50"/>
      <c r="G30" s="51"/>
      <c r="H30" s="50"/>
      <c r="I30" s="50"/>
      <c r="J30" s="50"/>
      <c r="K30" s="52">
        <f>K29/G29</f>
        <v>0.98777461485427998</v>
      </c>
      <c r="L30" s="52">
        <f>L29/K29</f>
        <v>0.95496886224070021</v>
      </c>
      <c r="M30" s="83">
        <f>M29/L29</f>
        <v>1.0546473180419909</v>
      </c>
    </row>
    <row r="31" spans="1:13" s="4" customFormat="1" ht="44.25" customHeight="1" x14ac:dyDescent="0.3">
      <c r="A31" s="84" t="s">
        <v>130</v>
      </c>
      <c r="B31" s="62" t="s">
        <v>131</v>
      </c>
      <c r="C31" s="40">
        <f>C32+C33+C34+C35</f>
        <v>35767.700000000004</v>
      </c>
      <c r="D31" s="40">
        <f t="shared" ref="D31:F31" si="15">D32+D33+D34+D35</f>
        <v>36100</v>
      </c>
      <c r="E31" s="40">
        <f t="shared" si="15"/>
        <v>28016.7</v>
      </c>
      <c r="F31" s="40">
        <f t="shared" si="15"/>
        <v>33679</v>
      </c>
      <c r="G31" s="42">
        <f t="shared" ref="G31:G53" si="16">F31/C31</f>
        <v>0.94160373745026926</v>
      </c>
      <c r="H31" s="40">
        <f t="shared" ref="H31:J31" si="17">H32+H33+H34+H35</f>
        <v>36800</v>
      </c>
      <c r="I31" s="40">
        <f t="shared" si="17"/>
        <v>37370</v>
      </c>
      <c r="J31" s="40">
        <f t="shared" si="17"/>
        <v>37830</v>
      </c>
      <c r="K31" s="24">
        <f t="shared" ref="K31:K41" si="18">H31/F31</f>
        <v>1.0926690222393776</v>
      </c>
      <c r="L31" s="24">
        <f t="shared" ref="L31:M33" si="19">I31/H31</f>
        <v>1.0154891304347826</v>
      </c>
      <c r="M31" s="20">
        <f t="shared" si="19"/>
        <v>1.0123093390420124</v>
      </c>
    </row>
    <row r="32" spans="1:13" ht="16.5" customHeight="1" x14ac:dyDescent="0.2">
      <c r="A32" s="84" t="s">
        <v>52</v>
      </c>
      <c r="B32" s="62" t="s">
        <v>5</v>
      </c>
      <c r="C32" s="41">
        <v>30622.3</v>
      </c>
      <c r="D32" s="41">
        <v>30500</v>
      </c>
      <c r="E32" s="12">
        <v>19779.7</v>
      </c>
      <c r="F32" s="41">
        <v>23679</v>
      </c>
      <c r="G32" s="42">
        <f t="shared" si="16"/>
        <v>0.77326000986209398</v>
      </c>
      <c r="H32" s="12">
        <v>28000</v>
      </c>
      <c r="I32" s="12">
        <v>28200</v>
      </c>
      <c r="J32" s="12">
        <v>28400</v>
      </c>
      <c r="K32" s="24">
        <f t="shared" si="18"/>
        <v>1.1824823683432577</v>
      </c>
      <c r="L32" s="24">
        <f t="shared" si="19"/>
        <v>1.0071428571428571</v>
      </c>
      <c r="M32" s="20">
        <f t="shared" si="19"/>
        <v>1.0070921985815602</v>
      </c>
    </row>
    <row r="33" spans="1:13" ht="36.75" customHeight="1" x14ac:dyDescent="0.2">
      <c r="A33" s="84" t="s">
        <v>87</v>
      </c>
      <c r="B33" s="62" t="s">
        <v>88</v>
      </c>
      <c r="C33" s="41">
        <v>1819.4</v>
      </c>
      <c r="D33" s="41">
        <v>2300</v>
      </c>
      <c r="E33" s="12">
        <v>3857.2</v>
      </c>
      <c r="F33" s="41">
        <v>4500</v>
      </c>
      <c r="G33" s="42">
        <f t="shared" si="16"/>
        <v>2.4733428602836098</v>
      </c>
      <c r="H33" s="12">
        <v>4540</v>
      </c>
      <c r="I33" s="12">
        <v>4560</v>
      </c>
      <c r="J33" s="12">
        <v>4580</v>
      </c>
      <c r="K33" s="24">
        <f t="shared" si="18"/>
        <v>1.0088888888888889</v>
      </c>
      <c r="L33" s="24">
        <f t="shared" si="19"/>
        <v>1.0044052863436124</v>
      </c>
      <c r="M33" s="20">
        <f t="shared" si="19"/>
        <v>1.0043859649122806</v>
      </c>
    </row>
    <row r="34" spans="1:13" ht="21.75" customHeight="1" x14ac:dyDescent="0.2">
      <c r="A34" s="84" t="s">
        <v>62</v>
      </c>
      <c r="B34" s="62" t="s">
        <v>60</v>
      </c>
      <c r="C34" s="41">
        <v>2494.1999999999998</v>
      </c>
      <c r="D34" s="41">
        <v>2500</v>
      </c>
      <c r="E34" s="12">
        <v>3272.1</v>
      </c>
      <c r="F34" s="41">
        <v>4000</v>
      </c>
      <c r="G34" s="42">
        <f t="shared" si="16"/>
        <v>1.6037206318659292</v>
      </c>
      <c r="H34" s="12">
        <v>3160</v>
      </c>
      <c r="I34" s="12">
        <v>3410</v>
      </c>
      <c r="J34" s="12">
        <v>3650</v>
      </c>
      <c r="K34" s="24">
        <f t="shared" si="18"/>
        <v>0.79</v>
      </c>
      <c r="L34" s="24">
        <f t="shared" ref="L34:L41" si="20">I34/H34</f>
        <v>1.0791139240506329</v>
      </c>
      <c r="M34" s="20">
        <f t="shared" si="8"/>
        <v>1.0703812316715542</v>
      </c>
    </row>
    <row r="35" spans="1:13" ht="18.75" customHeight="1" x14ac:dyDescent="0.2">
      <c r="A35" s="84" t="s">
        <v>63</v>
      </c>
      <c r="B35" s="62" t="s">
        <v>61</v>
      </c>
      <c r="C35" s="41">
        <v>831.8</v>
      </c>
      <c r="D35" s="41">
        <v>800</v>
      </c>
      <c r="E35" s="12">
        <v>1107.7</v>
      </c>
      <c r="F35" s="41">
        <v>1500</v>
      </c>
      <c r="G35" s="42">
        <f t="shared" si="16"/>
        <v>1.8033181053137775</v>
      </c>
      <c r="H35" s="41">
        <v>1100</v>
      </c>
      <c r="I35" s="41">
        <v>1200</v>
      </c>
      <c r="J35" s="41">
        <v>1200</v>
      </c>
      <c r="K35" s="24">
        <f t="shared" si="18"/>
        <v>0.73333333333333328</v>
      </c>
      <c r="L35" s="24">
        <f t="shared" si="20"/>
        <v>1.0909090909090908</v>
      </c>
      <c r="M35" s="20">
        <f t="shared" si="8"/>
        <v>1</v>
      </c>
    </row>
    <row r="36" spans="1:13" ht="29.25" customHeight="1" x14ac:dyDescent="0.2">
      <c r="A36" s="84" t="s">
        <v>132</v>
      </c>
      <c r="B36" s="62" t="s">
        <v>133</v>
      </c>
      <c r="C36" s="41">
        <f>C37</f>
        <v>686</v>
      </c>
      <c r="D36" s="41">
        <f t="shared" ref="D36:F36" si="21">D37</f>
        <v>744.58</v>
      </c>
      <c r="E36" s="41">
        <f>E37</f>
        <v>533.6</v>
      </c>
      <c r="F36" s="41">
        <f t="shared" si="21"/>
        <v>550</v>
      </c>
      <c r="G36" s="42">
        <f t="shared" si="16"/>
        <v>0.80174927113702621</v>
      </c>
      <c r="H36" s="41">
        <f t="shared" ref="H36:J36" si="22">H37</f>
        <v>0</v>
      </c>
      <c r="I36" s="41">
        <f t="shared" si="22"/>
        <v>0</v>
      </c>
      <c r="J36" s="41">
        <f t="shared" si="22"/>
        <v>0</v>
      </c>
      <c r="K36" s="24">
        <f t="shared" si="18"/>
        <v>0</v>
      </c>
      <c r="L36" s="24" t="e">
        <f t="shared" si="20"/>
        <v>#DIV/0!</v>
      </c>
      <c r="M36" s="20" t="e">
        <f t="shared" si="8"/>
        <v>#DIV/0!</v>
      </c>
    </row>
    <row r="37" spans="1:13" ht="19.5" customHeight="1" x14ac:dyDescent="0.2">
      <c r="A37" s="84" t="s">
        <v>15</v>
      </c>
      <c r="B37" s="62" t="s">
        <v>1</v>
      </c>
      <c r="C37" s="41">
        <v>686</v>
      </c>
      <c r="D37" s="41">
        <v>744.58</v>
      </c>
      <c r="E37" s="12">
        <v>533.6</v>
      </c>
      <c r="F37" s="41">
        <v>550</v>
      </c>
      <c r="G37" s="42">
        <f t="shared" si="16"/>
        <v>0.80174927113702621</v>
      </c>
      <c r="H37" s="12">
        <v>0</v>
      </c>
      <c r="I37" s="12">
        <v>0</v>
      </c>
      <c r="J37" s="12">
        <v>0</v>
      </c>
      <c r="K37" s="24">
        <f t="shared" si="18"/>
        <v>0</v>
      </c>
      <c r="L37" s="24" t="e">
        <f t="shared" si="20"/>
        <v>#DIV/0!</v>
      </c>
      <c r="M37" s="20" t="e">
        <f t="shared" si="8"/>
        <v>#DIV/0!</v>
      </c>
    </row>
    <row r="38" spans="1:13" ht="43.5" customHeight="1" x14ac:dyDescent="0.2">
      <c r="A38" s="84" t="s">
        <v>134</v>
      </c>
      <c r="B38" s="62" t="s">
        <v>135</v>
      </c>
      <c r="C38" s="41">
        <f>C39+C40+C41+C42+C43</f>
        <v>3304.2000000000003</v>
      </c>
      <c r="D38" s="41">
        <f t="shared" ref="D38:J38" si="23">D39+D40+D41+D42+D43</f>
        <v>3615.4</v>
      </c>
      <c r="E38" s="41">
        <f t="shared" si="23"/>
        <v>6610.4000000000005</v>
      </c>
      <c r="F38" s="41">
        <f t="shared" si="23"/>
        <v>7212</v>
      </c>
      <c r="G38" s="42">
        <f t="shared" si="16"/>
        <v>2.1826765934265477</v>
      </c>
      <c r="H38" s="41">
        <f t="shared" si="23"/>
        <v>3500</v>
      </c>
      <c r="I38" s="41">
        <f t="shared" si="23"/>
        <v>3700</v>
      </c>
      <c r="J38" s="41">
        <f t="shared" si="23"/>
        <v>3900</v>
      </c>
      <c r="K38" s="24">
        <f t="shared" si="18"/>
        <v>0.48530227398779813</v>
      </c>
      <c r="L38" s="24">
        <f t="shared" si="20"/>
        <v>1.0571428571428572</v>
      </c>
      <c r="M38" s="20">
        <f t="shared" si="8"/>
        <v>1.0540540540540539</v>
      </c>
    </row>
    <row r="39" spans="1:13" ht="25.5" customHeight="1" x14ac:dyDescent="0.2">
      <c r="A39" s="84" t="s">
        <v>64</v>
      </c>
      <c r="B39" s="65" t="s">
        <v>46</v>
      </c>
      <c r="C39" s="41">
        <f>852.7+45.2</f>
        <v>897.90000000000009</v>
      </c>
      <c r="D39" s="41">
        <v>445.4</v>
      </c>
      <c r="E39" s="12">
        <v>4295.1000000000004</v>
      </c>
      <c r="F39" s="12">
        <v>4422</v>
      </c>
      <c r="G39" s="42">
        <f t="shared" si="16"/>
        <v>4.9248245907116601</v>
      </c>
      <c r="H39" s="12">
        <v>280</v>
      </c>
      <c r="I39" s="12">
        <v>360</v>
      </c>
      <c r="J39" s="12">
        <v>410</v>
      </c>
      <c r="K39" s="24">
        <f t="shared" si="18"/>
        <v>6.3319764812302129E-2</v>
      </c>
      <c r="L39" s="24">
        <f t="shared" si="20"/>
        <v>1.2857142857142858</v>
      </c>
      <c r="M39" s="20">
        <f t="shared" si="8"/>
        <v>1.1388888888888888</v>
      </c>
    </row>
    <row r="40" spans="1:13" ht="28.5" customHeight="1" x14ac:dyDescent="0.2">
      <c r="A40" s="84" t="s">
        <v>65</v>
      </c>
      <c r="B40" s="65" t="s">
        <v>49</v>
      </c>
      <c r="C40" s="41">
        <v>128.30000000000001</v>
      </c>
      <c r="D40" s="41">
        <v>210</v>
      </c>
      <c r="E40" s="12">
        <v>162</v>
      </c>
      <c r="F40" s="12">
        <v>210</v>
      </c>
      <c r="G40" s="42">
        <f t="shared" si="16"/>
        <v>1.6367887763055338</v>
      </c>
      <c r="H40" s="41">
        <v>200</v>
      </c>
      <c r="I40" s="41">
        <v>200</v>
      </c>
      <c r="J40" s="41">
        <v>200</v>
      </c>
      <c r="K40" s="24">
        <f t="shared" si="18"/>
        <v>0.95238095238095233</v>
      </c>
      <c r="L40" s="24">
        <f t="shared" si="20"/>
        <v>1</v>
      </c>
      <c r="M40" s="20">
        <f t="shared" si="8"/>
        <v>1</v>
      </c>
    </row>
    <row r="41" spans="1:13" ht="25.5" customHeight="1" x14ac:dyDescent="0.2">
      <c r="A41" s="84" t="s">
        <v>66</v>
      </c>
      <c r="B41" s="64" t="s">
        <v>38</v>
      </c>
      <c r="C41" s="41">
        <v>2107.6</v>
      </c>
      <c r="D41" s="41">
        <v>2780</v>
      </c>
      <c r="E41" s="12">
        <v>2020.3</v>
      </c>
      <c r="F41" s="12">
        <v>2420</v>
      </c>
      <c r="G41" s="42">
        <f t="shared" si="16"/>
        <v>1.1482254697286014</v>
      </c>
      <c r="H41" s="12">
        <v>2850</v>
      </c>
      <c r="I41" s="12">
        <v>2950</v>
      </c>
      <c r="J41" s="12">
        <v>3080</v>
      </c>
      <c r="K41" s="24">
        <f t="shared" si="18"/>
        <v>1.1776859504132231</v>
      </c>
      <c r="L41" s="24">
        <f t="shared" si="20"/>
        <v>1.0350877192982457</v>
      </c>
      <c r="M41" s="20">
        <f t="shared" si="8"/>
        <v>1.0440677966101695</v>
      </c>
    </row>
    <row r="42" spans="1:13" ht="25.5" customHeight="1" x14ac:dyDescent="0.2">
      <c r="A42" s="84" t="s">
        <v>95</v>
      </c>
      <c r="B42" s="64" t="s">
        <v>96</v>
      </c>
      <c r="C42" s="41">
        <v>17.3</v>
      </c>
      <c r="D42" s="41">
        <v>20</v>
      </c>
      <c r="E42" s="12">
        <v>0</v>
      </c>
      <c r="F42" s="12">
        <v>0</v>
      </c>
      <c r="G42" s="42" t="s">
        <v>48</v>
      </c>
      <c r="H42" s="12">
        <v>10</v>
      </c>
      <c r="I42" s="12">
        <v>20</v>
      </c>
      <c r="J42" s="12">
        <v>30</v>
      </c>
      <c r="K42" s="24" t="s">
        <v>48</v>
      </c>
      <c r="L42" s="24" t="s">
        <v>48</v>
      </c>
      <c r="M42" s="20" t="s">
        <v>48</v>
      </c>
    </row>
    <row r="43" spans="1:13" ht="25.5" customHeight="1" x14ac:dyDescent="0.2">
      <c r="A43" s="84" t="s">
        <v>90</v>
      </c>
      <c r="B43" s="64" t="s">
        <v>89</v>
      </c>
      <c r="C43" s="41">
        <v>153.1</v>
      </c>
      <c r="D43" s="41">
        <v>160</v>
      </c>
      <c r="E43" s="12">
        <v>133</v>
      </c>
      <c r="F43" s="12">
        <v>160</v>
      </c>
      <c r="G43" s="42">
        <f t="shared" si="16"/>
        <v>1.0450685826257349</v>
      </c>
      <c r="H43" s="12">
        <v>160</v>
      </c>
      <c r="I43" s="12">
        <v>170</v>
      </c>
      <c r="J43" s="12">
        <v>180</v>
      </c>
      <c r="K43" s="24">
        <f t="shared" ref="K43:K51" si="24">H43/F43</f>
        <v>1</v>
      </c>
      <c r="L43" s="24">
        <f t="shared" ref="L43:L51" si="25">I43/H43</f>
        <v>1.0625</v>
      </c>
      <c r="M43" s="20">
        <f t="shared" ref="M43:M44" si="26">J43/I43</f>
        <v>1.0588235294117647</v>
      </c>
    </row>
    <row r="44" spans="1:13" ht="25.5" customHeight="1" x14ac:dyDescent="0.2">
      <c r="A44" s="84" t="s">
        <v>136</v>
      </c>
      <c r="B44" s="62" t="s">
        <v>137</v>
      </c>
      <c r="C44" s="41">
        <f>C45+C46</f>
        <v>33798.400000000001</v>
      </c>
      <c r="D44" s="41">
        <f t="shared" ref="D44:F44" si="27">D45+D46</f>
        <v>2600</v>
      </c>
      <c r="E44" s="41">
        <f t="shared" si="27"/>
        <v>2512.6999999999998</v>
      </c>
      <c r="F44" s="41">
        <f t="shared" si="27"/>
        <v>2700</v>
      </c>
      <c r="G44" s="42">
        <f t="shared" si="16"/>
        <v>7.9885438363946223E-2</v>
      </c>
      <c r="H44" s="41">
        <f t="shared" ref="H44:J44" si="28">H45+H46</f>
        <v>1500</v>
      </c>
      <c r="I44" s="41">
        <f t="shared" si="28"/>
        <v>1500</v>
      </c>
      <c r="J44" s="41">
        <f t="shared" si="28"/>
        <v>1500</v>
      </c>
      <c r="K44" s="24">
        <f t="shared" si="24"/>
        <v>0.55555555555555558</v>
      </c>
      <c r="L44" s="24">
        <f t="shared" si="25"/>
        <v>1</v>
      </c>
      <c r="M44" s="20">
        <f t="shared" si="26"/>
        <v>1</v>
      </c>
    </row>
    <row r="45" spans="1:13" ht="17.25" customHeight="1" x14ac:dyDescent="0.2">
      <c r="A45" s="84" t="s">
        <v>67</v>
      </c>
      <c r="B45" s="64" t="s">
        <v>26</v>
      </c>
      <c r="C45" s="41">
        <v>1658</v>
      </c>
      <c r="D45" s="41">
        <v>1000</v>
      </c>
      <c r="E45" s="12">
        <v>0</v>
      </c>
      <c r="F45" s="12">
        <v>0</v>
      </c>
      <c r="G45" s="42">
        <f t="shared" si="16"/>
        <v>0</v>
      </c>
      <c r="H45" s="12">
        <v>500</v>
      </c>
      <c r="I45" s="12">
        <v>500</v>
      </c>
      <c r="J45" s="12">
        <v>500</v>
      </c>
      <c r="K45" s="24" t="e">
        <f t="shared" si="24"/>
        <v>#DIV/0!</v>
      </c>
      <c r="L45" s="24">
        <f t="shared" si="25"/>
        <v>1</v>
      </c>
      <c r="M45" s="20">
        <f t="shared" si="8"/>
        <v>1</v>
      </c>
    </row>
    <row r="46" spans="1:13" ht="17.25" customHeight="1" x14ac:dyDescent="0.2">
      <c r="A46" s="84" t="s">
        <v>68</v>
      </c>
      <c r="B46" s="64" t="s">
        <v>9</v>
      </c>
      <c r="C46" s="41">
        <v>32140.400000000001</v>
      </c>
      <c r="D46" s="41">
        <v>1600</v>
      </c>
      <c r="E46" s="12">
        <v>2512.6999999999998</v>
      </c>
      <c r="F46" s="12">
        <v>2700</v>
      </c>
      <c r="G46" s="42">
        <f t="shared" si="16"/>
        <v>8.4006421824246114E-2</v>
      </c>
      <c r="H46" s="12">
        <v>1000</v>
      </c>
      <c r="I46" s="12">
        <v>1000</v>
      </c>
      <c r="J46" s="12">
        <v>1000</v>
      </c>
      <c r="K46" s="24">
        <f t="shared" si="24"/>
        <v>0.37037037037037035</v>
      </c>
      <c r="L46" s="24">
        <f t="shared" si="25"/>
        <v>1</v>
      </c>
      <c r="M46" s="20">
        <f t="shared" si="8"/>
        <v>1</v>
      </c>
    </row>
    <row r="47" spans="1:13" ht="18.75" customHeight="1" x14ac:dyDescent="0.2">
      <c r="A47" s="84" t="s">
        <v>140</v>
      </c>
      <c r="B47" s="62" t="s">
        <v>141</v>
      </c>
      <c r="C47" s="41">
        <f>SUM(C48:C53)</f>
        <v>464.2</v>
      </c>
      <c r="D47" s="41">
        <f>SUM(D48:D53)</f>
        <v>500</v>
      </c>
      <c r="E47" s="41">
        <f>SUM(E48:E53)</f>
        <v>527.29999999999995</v>
      </c>
      <c r="F47" s="41">
        <f>SUM(F48:F53)</f>
        <v>730</v>
      </c>
      <c r="G47" s="42">
        <f t="shared" si="16"/>
        <v>1.5725980180956485</v>
      </c>
      <c r="H47" s="41">
        <f>SUM(H48:H53)</f>
        <v>400</v>
      </c>
      <c r="I47" s="41">
        <f>SUM(I48:I53)</f>
        <v>410</v>
      </c>
      <c r="J47" s="41">
        <f>SUM(J48:J53)</f>
        <v>420</v>
      </c>
      <c r="K47" s="24">
        <f t="shared" si="24"/>
        <v>0.54794520547945202</v>
      </c>
      <c r="L47" s="24">
        <f t="shared" si="25"/>
        <v>1.0249999999999999</v>
      </c>
      <c r="M47" s="20">
        <f t="shared" si="8"/>
        <v>1.024390243902439</v>
      </c>
    </row>
    <row r="48" spans="1:13" ht="19.5" customHeight="1" x14ac:dyDescent="0.2">
      <c r="A48" s="84" t="s">
        <v>53</v>
      </c>
      <c r="B48" s="65" t="s">
        <v>57</v>
      </c>
      <c r="C48" s="41">
        <v>221.6</v>
      </c>
      <c r="D48" s="41">
        <v>200</v>
      </c>
      <c r="E48" s="12">
        <v>221.2</v>
      </c>
      <c r="F48" s="12">
        <v>250</v>
      </c>
      <c r="G48" s="42">
        <f t="shared" si="16"/>
        <v>1.128158844765343</v>
      </c>
      <c r="H48" s="12">
        <v>205</v>
      </c>
      <c r="I48" s="12">
        <v>210.4</v>
      </c>
      <c r="J48" s="12">
        <v>215.2</v>
      </c>
      <c r="K48" s="24">
        <f t="shared" si="24"/>
        <v>0.82</v>
      </c>
      <c r="L48" s="24">
        <f t="shared" si="25"/>
        <v>1.0263414634146342</v>
      </c>
      <c r="M48" s="20">
        <f t="shared" si="8"/>
        <v>1.0228136882129277</v>
      </c>
    </row>
    <row r="49" spans="1:13" s="1" customFormat="1" ht="15" customHeight="1" x14ac:dyDescent="0.2">
      <c r="A49" s="90" t="s">
        <v>86</v>
      </c>
      <c r="B49" s="66" t="s">
        <v>85</v>
      </c>
      <c r="C49" s="41">
        <v>66.599999999999994</v>
      </c>
      <c r="D49" s="41">
        <v>50</v>
      </c>
      <c r="E49" s="12">
        <v>56.3</v>
      </c>
      <c r="F49" s="12">
        <v>70</v>
      </c>
      <c r="G49" s="42">
        <f t="shared" si="16"/>
        <v>1.0510510510510511</v>
      </c>
      <c r="H49" s="12">
        <v>60</v>
      </c>
      <c r="I49" s="12">
        <v>61.5</v>
      </c>
      <c r="J49" s="12">
        <v>62</v>
      </c>
      <c r="K49" s="24">
        <f t="shared" si="24"/>
        <v>0.8571428571428571</v>
      </c>
      <c r="L49" s="24">
        <f t="shared" si="25"/>
        <v>1.0249999999999999</v>
      </c>
      <c r="M49" s="20">
        <f t="shared" si="8"/>
        <v>1.0081300813008129</v>
      </c>
    </row>
    <row r="50" spans="1:13" ht="24.75" customHeight="1" x14ac:dyDescent="0.2">
      <c r="A50" s="90" t="s">
        <v>54</v>
      </c>
      <c r="B50" s="67" t="s">
        <v>59</v>
      </c>
      <c r="C50" s="41">
        <v>87.8</v>
      </c>
      <c r="D50" s="41">
        <v>60</v>
      </c>
      <c r="E50" s="12">
        <v>124.3</v>
      </c>
      <c r="F50" s="12">
        <v>150</v>
      </c>
      <c r="G50" s="42">
        <f t="shared" si="16"/>
        <v>1.7084282460136675</v>
      </c>
      <c r="H50" s="12">
        <v>109.5</v>
      </c>
      <c r="I50" s="12">
        <v>112</v>
      </c>
      <c r="J50" s="12">
        <v>116.4</v>
      </c>
      <c r="K50" s="24">
        <f t="shared" si="24"/>
        <v>0.73</v>
      </c>
      <c r="L50" s="24">
        <f t="shared" si="25"/>
        <v>1.0228310502283104</v>
      </c>
      <c r="M50" s="20">
        <f t="shared" si="8"/>
        <v>1.0392857142857144</v>
      </c>
    </row>
    <row r="51" spans="1:13" ht="20.25" customHeight="1" x14ac:dyDescent="0.2">
      <c r="A51" s="90" t="s">
        <v>69</v>
      </c>
      <c r="B51" s="66" t="s">
        <v>8</v>
      </c>
      <c r="C51" s="41">
        <v>0</v>
      </c>
      <c r="D51" s="41">
        <v>40</v>
      </c>
      <c r="E51" s="12">
        <v>0</v>
      </c>
      <c r="F51" s="12">
        <v>134</v>
      </c>
      <c r="G51" s="42" t="e">
        <f t="shared" si="16"/>
        <v>#DIV/0!</v>
      </c>
      <c r="H51" s="12">
        <v>20</v>
      </c>
      <c r="I51" s="12">
        <v>20.5</v>
      </c>
      <c r="J51" s="12">
        <v>20.7</v>
      </c>
      <c r="K51" s="24">
        <f t="shared" si="24"/>
        <v>0.14925373134328357</v>
      </c>
      <c r="L51" s="24">
        <f t="shared" si="25"/>
        <v>1.0249999999999999</v>
      </c>
      <c r="M51" s="20">
        <f t="shared" si="8"/>
        <v>1.0097560975609756</v>
      </c>
    </row>
    <row r="52" spans="1:13" ht="20.25" hidden="1" customHeight="1" x14ac:dyDescent="0.2">
      <c r="A52" s="90" t="s">
        <v>56</v>
      </c>
      <c r="B52" s="66" t="s">
        <v>55</v>
      </c>
      <c r="C52" s="41">
        <v>0</v>
      </c>
      <c r="D52" s="41">
        <v>0</v>
      </c>
      <c r="E52" s="12">
        <v>0</v>
      </c>
      <c r="F52" s="12">
        <v>0</v>
      </c>
      <c r="G52" s="42" t="e">
        <f t="shared" si="16"/>
        <v>#DIV/0!</v>
      </c>
      <c r="H52" s="12">
        <v>0</v>
      </c>
      <c r="I52" s="12">
        <v>0</v>
      </c>
      <c r="J52" s="12">
        <v>0</v>
      </c>
      <c r="K52" s="24" t="s">
        <v>48</v>
      </c>
      <c r="L52" s="24" t="s">
        <v>48</v>
      </c>
      <c r="M52" s="20" t="s">
        <v>48</v>
      </c>
    </row>
    <row r="53" spans="1:13" ht="20.25" customHeight="1" x14ac:dyDescent="0.2">
      <c r="A53" s="90" t="s">
        <v>83</v>
      </c>
      <c r="B53" s="66" t="s">
        <v>84</v>
      </c>
      <c r="C53" s="41">
        <v>88.2</v>
      </c>
      <c r="D53" s="41">
        <v>150</v>
      </c>
      <c r="E53" s="12">
        <v>125.5</v>
      </c>
      <c r="F53" s="12">
        <v>126</v>
      </c>
      <c r="G53" s="42">
        <f t="shared" si="16"/>
        <v>1.4285714285714286</v>
      </c>
      <c r="H53" s="12">
        <v>5.5</v>
      </c>
      <c r="I53" s="12">
        <v>5.6</v>
      </c>
      <c r="J53" s="12">
        <v>5.7</v>
      </c>
      <c r="K53" s="24">
        <f>H53/F53</f>
        <v>4.3650793650793648E-2</v>
      </c>
      <c r="L53" s="24">
        <f>I53/H53</f>
        <v>1.0181818181818181</v>
      </c>
      <c r="M53" s="20">
        <f t="shared" ref="M53:M54" si="29">J53/I53</f>
        <v>1.017857142857143</v>
      </c>
    </row>
    <row r="54" spans="1:13" ht="20.25" customHeight="1" x14ac:dyDescent="0.2">
      <c r="A54" s="84" t="s">
        <v>138</v>
      </c>
      <c r="B54" s="62" t="s">
        <v>139</v>
      </c>
      <c r="C54" s="41">
        <f>C55+C56+C57</f>
        <v>2046</v>
      </c>
      <c r="D54" s="41">
        <f t="shared" ref="D54:F54" si="30">D55+D56+D57</f>
        <v>2182.5</v>
      </c>
      <c r="E54" s="41">
        <f t="shared" si="30"/>
        <v>1820.7</v>
      </c>
      <c r="F54" s="41">
        <f t="shared" si="30"/>
        <v>2267.5</v>
      </c>
      <c r="G54" s="42">
        <f>F54/C54</f>
        <v>1.108260019550342</v>
      </c>
      <c r="H54" s="41">
        <f t="shared" ref="H54:J54" si="31">H55+H56+H57</f>
        <v>200</v>
      </c>
      <c r="I54" s="41">
        <f t="shared" si="31"/>
        <v>220</v>
      </c>
      <c r="J54" s="41">
        <f t="shared" si="31"/>
        <v>250</v>
      </c>
      <c r="K54" s="24">
        <f>H54/F54</f>
        <v>8.8202866593164272E-2</v>
      </c>
      <c r="L54" s="24">
        <f>I54/H54</f>
        <v>1.1000000000000001</v>
      </c>
      <c r="M54" s="20">
        <f t="shared" si="29"/>
        <v>1.1363636363636365</v>
      </c>
    </row>
    <row r="55" spans="1:13" ht="18" customHeight="1" x14ac:dyDescent="0.2">
      <c r="A55" s="84" t="s">
        <v>70</v>
      </c>
      <c r="B55" s="62" t="s">
        <v>10</v>
      </c>
      <c r="C55" s="41">
        <v>0</v>
      </c>
      <c r="D55" s="41">
        <v>0</v>
      </c>
      <c r="E55" s="12">
        <v>0</v>
      </c>
      <c r="F55" s="12">
        <v>0</v>
      </c>
      <c r="G55" s="42" t="s">
        <v>48</v>
      </c>
      <c r="H55" s="12">
        <v>0</v>
      </c>
      <c r="I55" s="12">
        <v>0</v>
      </c>
      <c r="J55" s="12">
        <v>0</v>
      </c>
      <c r="K55" s="24" t="s">
        <v>48</v>
      </c>
      <c r="L55" s="24" t="s">
        <v>48</v>
      </c>
      <c r="M55" s="20" t="s">
        <v>48</v>
      </c>
    </row>
    <row r="56" spans="1:13" ht="24.75" customHeight="1" x14ac:dyDescent="0.2">
      <c r="A56" s="84" t="s">
        <v>71</v>
      </c>
      <c r="B56" s="62" t="s">
        <v>3</v>
      </c>
      <c r="C56" s="41">
        <v>242</v>
      </c>
      <c r="D56" s="41">
        <v>200</v>
      </c>
      <c r="E56" s="12">
        <v>275.5</v>
      </c>
      <c r="F56" s="41">
        <v>292.64999999999998</v>
      </c>
      <c r="G56" s="42">
        <f>F56/C56</f>
        <v>1.2092975206611569</v>
      </c>
      <c r="H56" s="12">
        <v>200</v>
      </c>
      <c r="I56" s="12">
        <v>220</v>
      </c>
      <c r="J56" s="12">
        <v>250</v>
      </c>
      <c r="K56" s="24">
        <f>H56/F56</f>
        <v>0.68341021698274396</v>
      </c>
      <c r="L56" s="24">
        <f>I56/H56</f>
        <v>1.1000000000000001</v>
      </c>
      <c r="M56" s="20">
        <f t="shared" ref="M56:M57" si="32">J56/I56</f>
        <v>1.1363636363636365</v>
      </c>
    </row>
    <row r="57" spans="1:13" ht="18.75" customHeight="1" x14ac:dyDescent="0.2">
      <c r="A57" s="84" t="s">
        <v>81</v>
      </c>
      <c r="B57" s="62" t="s">
        <v>80</v>
      </c>
      <c r="C57" s="41">
        <v>1804</v>
      </c>
      <c r="D57" s="41">
        <v>1982.5</v>
      </c>
      <c r="E57" s="12">
        <v>1545.2</v>
      </c>
      <c r="F57" s="41">
        <v>1974.85</v>
      </c>
      <c r="G57" s="42">
        <f>F57/C57</f>
        <v>1.0947062084257206</v>
      </c>
      <c r="H57" s="12">
        <v>0</v>
      </c>
      <c r="I57" s="12">
        <v>0</v>
      </c>
      <c r="J57" s="12">
        <v>0</v>
      </c>
      <c r="K57" s="24">
        <f>H57/F57</f>
        <v>0</v>
      </c>
      <c r="L57" s="24" t="e">
        <f>I57/H57</f>
        <v>#DIV/0!</v>
      </c>
      <c r="M57" s="20" t="e">
        <f t="shared" si="32"/>
        <v>#DIV/0!</v>
      </c>
    </row>
    <row r="58" spans="1:13" ht="32.25" customHeight="1" thickBot="1" x14ac:dyDescent="0.25">
      <c r="A58" s="91" t="s">
        <v>99</v>
      </c>
      <c r="B58" s="68" t="s">
        <v>98</v>
      </c>
      <c r="C58" s="47">
        <v>109.5</v>
      </c>
      <c r="D58" s="47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26" t="s">
        <v>48</v>
      </c>
      <c r="L58" s="26" t="s">
        <v>48</v>
      </c>
      <c r="M58" s="69" t="s">
        <v>48</v>
      </c>
    </row>
    <row r="59" spans="1:13" s="5" customFormat="1" ht="19.5" customHeight="1" thickBot="1" x14ac:dyDescent="0.25">
      <c r="A59" s="72"/>
      <c r="B59" s="73" t="s">
        <v>41</v>
      </c>
      <c r="C59" s="54">
        <f>C32+C33+C34+C35+C37+C39+C40+C41+C42+C43+C45+C46+C47+C55+C56+C57+C58</f>
        <v>76176.000000000015</v>
      </c>
      <c r="D59" s="54">
        <f t="shared" ref="D59:F59" si="33">D32+D33+D34+D35+D37+D39+D40+D41+D42+D43+D45+D46+D47+D55+D56+D57+D58</f>
        <v>45742.48</v>
      </c>
      <c r="E59" s="54">
        <f t="shared" si="33"/>
        <v>40021.4</v>
      </c>
      <c r="F59" s="54">
        <f t="shared" si="33"/>
        <v>47138.5</v>
      </c>
      <c r="G59" s="55">
        <f>F59/C59</f>
        <v>0.61881038647342979</v>
      </c>
      <c r="H59" s="54">
        <f t="shared" ref="H59:J59" si="34">H32+H33+H34+H35+H37+H39+H40+H41+H42+H43+H45+H46+H47+H55+H56+H57+H58</f>
        <v>42400</v>
      </c>
      <c r="I59" s="54">
        <f t="shared" si="34"/>
        <v>43200</v>
      </c>
      <c r="J59" s="54">
        <f t="shared" si="34"/>
        <v>43900</v>
      </c>
      <c r="K59" s="27">
        <f>H59/F59</f>
        <v>0.89947707288097845</v>
      </c>
      <c r="L59" s="27">
        <f>I59/H59</f>
        <v>1.0188679245283019</v>
      </c>
      <c r="M59" s="21">
        <f t="shared" si="8"/>
        <v>1.0162037037037037</v>
      </c>
    </row>
    <row r="60" spans="1:13" ht="20.25" customHeight="1" thickBot="1" x14ac:dyDescent="0.35">
      <c r="A60" s="92"/>
      <c r="B60" s="76" t="s">
        <v>12</v>
      </c>
      <c r="C60" s="77"/>
      <c r="D60" s="77"/>
      <c r="E60" s="38"/>
      <c r="F60" s="38"/>
      <c r="G60" s="78" t="s">
        <v>48</v>
      </c>
      <c r="H60" s="38"/>
      <c r="I60" s="38"/>
      <c r="J60" s="38"/>
      <c r="K60" s="78">
        <f>K59/G59</f>
        <v>1.4535584607864365</v>
      </c>
      <c r="L60" s="79">
        <f>L59/K59</f>
        <v>1.1327336240655037</v>
      </c>
      <c r="M60" s="93">
        <f>M59/L59</f>
        <v>0.9973851165980796</v>
      </c>
    </row>
    <row r="61" spans="1:13" s="5" customFormat="1" ht="18" customHeight="1" thickBot="1" x14ac:dyDescent="0.25">
      <c r="A61" s="81"/>
      <c r="B61" s="82" t="s">
        <v>37</v>
      </c>
      <c r="C61" s="56">
        <f>C29+C59</f>
        <v>362179.7</v>
      </c>
      <c r="D61" s="56">
        <f>D29+D59</f>
        <v>360179.48</v>
      </c>
      <c r="E61" s="56">
        <f>E29+E59</f>
        <v>280444.7</v>
      </c>
      <c r="F61" s="56">
        <f>F29+F59</f>
        <v>347315</v>
      </c>
      <c r="G61" s="57">
        <f t="shared" ref="G61:G73" si="35">F61/C61</f>
        <v>0.95895766659478698</v>
      </c>
      <c r="H61" s="56">
        <f>H29+H59</f>
        <v>353600</v>
      </c>
      <c r="I61" s="56">
        <f>I29+I59</f>
        <v>351300</v>
      </c>
      <c r="J61" s="56">
        <f>J29+J59</f>
        <v>365600</v>
      </c>
      <c r="K61" s="58">
        <f>H61/F61</f>
        <v>1.0180959647582166</v>
      </c>
      <c r="L61" s="58">
        <f>I61/H61</f>
        <v>0.9934954751131222</v>
      </c>
      <c r="M61" s="59">
        <f t="shared" si="8"/>
        <v>1.040705949331056</v>
      </c>
    </row>
    <row r="62" spans="1:13" s="5" customFormat="1" ht="24.75" customHeight="1" x14ac:dyDescent="0.2">
      <c r="A62" s="87" t="s">
        <v>72</v>
      </c>
      <c r="B62" s="80" t="s">
        <v>39</v>
      </c>
      <c r="C62" s="40">
        <v>410366</v>
      </c>
      <c r="D62" s="40">
        <v>330938</v>
      </c>
      <c r="E62" s="13">
        <v>283222</v>
      </c>
      <c r="F62" s="40">
        <v>330938</v>
      </c>
      <c r="G62" s="46">
        <f t="shared" si="35"/>
        <v>0.80644595312477152</v>
      </c>
      <c r="H62" s="40">
        <v>314379</v>
      </c>
      <c r="I62" s="40">
        <v>312883</v>
      </c>
      <c r="J62" s="40">
        <v>304247</v>
      </c>
      <c r="K62" s="25">
        <f>H62/F62</f>
        <v>0.94996343726015142</v>
      </c>
      <c r="L62" s="25">
        <f>I62/H62</f>
        <v>0.99524141243530895</v>
      </c>
      <c r="M62" s="22">
        <f t="shared" ref="M62:M73" si="36">J62/I62</f>
        <v>0.97239862824122758</v>
      </c>
    </row>
    <row r="63" spans="1:13" s="5" customFormat="1" ht="21" customHeight="1" x14ac:dyDescent="0.2">
      <c r="A63" s="88" t="s">
        <v>73</v>
      </c>
      <c r="B63" s="70" t="s">
        <v>40</v>
      </c>
      <c r="C63" s="41">
        <v>285356.09999999998</v>
      </c>
      <c r="D63" s="41">
        <v>128000</v>
      </c>
      <c r="E63" s="12">
        <v>87287</v>
      </c>
      <c r="F63" s="41">
        <v>128000</v>
      </c>
      <c r="G63" s="42" t="s">
        <v>48</v>
      </c>
      <c r="H63" s="41">
        <v>0</v>
      </c>
      <c r="I63" s="41">
        <v>0</v>
      </c>
      <c r="J63" s="41">
        <v>0</v>
      </c>
      <c r="K63" s="24" t="s">
        <v>48</v>
      </c>
      <c r="L63" s="24" t="s">
        <v>48</v>
      </c>
      <c r="M63" s="20" t="s">
        <v>48</v>
      </c>
    </row>
    <row r="64" spans="1:13" s="5" customFormat="1" ht="21" customHeight="1" x14ac:dyDescent="0.2">
      <c r="A64" s="88" t="s">
        <v>92</v>
      </c>
      <c r="B64" s="70" t="s">
        <v>91</v>
      </c>
      <c r="C64" s="41">
        <v>0</v>
      </c>
      <c r="D64" s="41">
        <v>0</v>
      </c>
      <c r="E64" s="12">
        <v>0</v>
      </c>
      <c r="F64" s="41">
        <v>0</v>
      </c>
      <c r="G64" s="42" t="s">
        <v>48</v>
      </c>
      <c r="H64" s="41">
        <v>0</v>
      </c>
      <c r="I64" s="41">
        <v>0</v>
      </c>
      <c r="J64" s="41">
        <v>0</v>
      </c>
      <c r="K64" s="24" t="s">
        <v>48</v>
      </c>
      <c r="L64" s="24" t="s">
        <v>48</v>
      </c>
      <c r="M64" s="20" t="s">
        <v>48</v>
      </c>
    </row>
    <row r="65" spans="1:13" s="5" customFormat="1" ht="21" customHeight="1" x14ac:dyDescent="0.2">
      <c r="A65" s="88" t="s">
        <v>94</v>
      </c>
      <c r="B65" s="70" t="s">
        <v>93</v>
      </c>
      <c r="C65" s="41">
        <v>1917.6</v>
      </c>
      <c r="D65" s="41">
        <v>3381.1</v>
      </c>
      <c r="E65" s="12">
        <v>3381.1</v>
      </c>
      <c r="F65" s="41">
        <v>3381.1</v>
      </c>
      <c r="G65" s="42" t="s">
        <v>48</v>
      </c>
      <c r="H65" s="41">
        <v>0</v>
      </c>
      <c r="I65" s="41">
        <v>0</v>
      </c>
      <c r="J65" s="41">
        <v>0</v>
      </c>
      <c r="K65" s="24" t="s">
        <v>48</v>
      </c>
      <c r="L65" s="24" t="s">
        <v>48</v>
      </c>
      <c r="M65" s="20" t="s">
        <v>48</v>
      </c>
    </row>
    <row r="66" spans="1:13" s="5" customFormat="1" ht="21.75" customHeight="1" x14ac:dyDescent="0.2">
      <c r="A66" s="88" t="s">
        <v>74</v>
      </c>
      <c r="B66" s="70" t="s">
        <v>20</v>
      </c>
      <c r="C66" s="41">
        <v>653493.19999999995</v>
      </c>
      <c r="D66" s="41">
        <v>184234.8</v>
      </c>
      <c r="E66" s="12">
        <v>98993.2</v>
      </c>
      <c r="F66" s="41">
        <v>184234.8</v>
      </c>
      <c r="G66" s="42">
        <f t="shared" si="35"/>
        <v>0.28192305597059003</v>
      </c>
      <c r="H66" s="41">
        <v>88272.9</v>
      </c>
      <c r="I66" s="41">
        <v>87675.1</v>
      </c>
      <c r="J66" s="41">
        <v>96196.7</v>
      </c>
      <c r="K66" s="24">
        <f>H66/F66</f>
        <v>0.47913260686906056</v>
      </c>
      <c r="L66" s="24">
        <f>I66/H66</f>
        <v>0.99322781963660434</v>
      </c>
      <c r="M66" s="20">
        <f t="shared" ref="M66:M68" si="37">J66/I66</f>
        <v>1.0971952127799112</v>
      </c>
    </row>
    <row r="67" spans="1:13" s="5" customFormat="1" ht="19.5" customHeight="1" x14ac:dyDescent="0.2">
      <c r="A67" s="88" t="s">
        <v>75</v>
      </c>
      <c r="B67" s="70" t="s">
        <v>23</v>
      </c>
      <c r="C67" s="41">
        <v>763851.9</v>
      </c>
      <c r="D67" s="41">
        <v>725058</v>
      </c>
      <c r="E67" s="12">
        <v>608712.80000000005</v>
      </c>
      <c r="F67" s="41">
        <v>725058</v>
      </c>
      <c r="G67" s="42">
        <f t="shared" si="35"/>
        <v>0.9492127989732041</v>
      </c>
      <c r="H67" s="41">
        <v>554710.69999999995</v>
      </c>
      <c r="I67" s="41">
        <v>566684.6</v>
      </c>
      <c r="J67" s="41">
        <v>567569.19999999995</v>
      </c>
      <c r="K67" s="24">
        <f>H67/F67</f>
        <v>0.76505700233636476</v>
      </c>
      <c r="L67" s="24">
        <f>I67/H67</f>
        <v>1.0215858464601459</v>
      </c>
      <c r="M67" s="20">
        <f t="shared" si="37"/>
        <v>1.0015610094221723</v>
      </c>
    </row>
    <row r="68" spans="1:13" s="5" customFormat="1" ht="22.5" customHeight="1" thickBot="1" x14ac:dyDescent="0.25">
      <c r="A68" s="94" t="s">
        <v>76</v>
      </c>
      <c r="B68" s="37" t="s">
        <v>21</v>
      </c>
      <c r="C68" s="47">
        <v>28421.4</v>
      </c>
      <c r="D68" s="47">
        <v>34879</v>
      </c>
      <c r="E68" s="14">
        <v>28675.7</v>
      </c>
      <c r="F68" s="47">
        <v>34879.1</v>
      </c>
      <c r="G68" s="48">
        <f t="shared" si="35"/>
        <v>1.2272125933275628</v>
      </c>
      <c r="H68" s="47">
        <v>33208.9</v>
      </c>
      <c r="I68" s="47">
        <v>33208.9</v>
      </c>
      <c r="J68" s="47">
        <v>33208.9</v>
      </c>
      <c r="K68" s="26">
        <f>H68/F68</f>
        <v>0.95211459011270372</v>
      </c>
      <c r="L68" s="26">
        <f>I68/H68</f>
        <v>1</v>
      </c>
      <c r="M68" s="69">
        <f t="shared" si="37"/>
        <v>1</v>
      </c>
    </row>
    <row r="69" spans="1:13" s="5" customFormat="1" ht="28.5" customHeight="1" thickBot="1" x14ac:dyDescent="0.25">
      <c r="A69" s="74" t="s">
        <v>77</v>
      </c>
      <c r="B69" s="75" t="s">
        <v>22</v>
      </c>
      <c r="C69" s="56">
        <f>SUM(C62:C68)</f>
        <v>2143406.1999999997</v>
      </c>
      <c r="D69" s="56">
        <f>SUM(D62:D68)</f>
        <v>1406490.9</v>
      </c>
      <c r="E69" s="56">
        <f>SUM(E62:E68)</f>
        <v>1110271.8</v>
      </c>
      <c r="F69" s="56">
        <f>SUM(F62:F68)</f>
        <v>1406491</v>
      </c>
      <c r="G69" s="57">
        <f t="shared" si="35"/>
        <v>0.6561943321802467</v>
      </c>
      <c r="H69" s="56">
        <f>SUM(H62:H68)</f>
        <v>990571.5</v>
      </c>
      <c r="I69" s="56">
        <f>SUM(I62:I68)</f>
        <v>1000451.6</v>
      </c>
      <c r="J69" s="56">
        <f>SUM(J62:J68)</f>
        <v>1001221.7999999999</v>
      </c>
      <c r="K69" s="58">
        <f>H69/F69</f>
        <v>0.70428570108162791</v>
      </c>
      <c r="L69" s="58">
        <f>I69/H69</f>
        <v>1.0099741411902119</v>
      </c>
      <c r="M69" s="59">
        <f t="shared" si="36"/>
        <v>1.0007698523346855</v>
      </c>
    </row>
    <row r="70" spans="1:13" ht="20.25" customHeight="1" x14ac:dyDescent="0.2">
      <c r="A70" s="88" t="s">
        <v>78</v>
      </c>
      <c r="B70" s="62" t="s">
        <v>6</v>
      </c>
      <c r="C70" s="41">
        <v>1188.7</v>
      </c>
      <c r="D70" s="41">
        <v>17000</v>
      </c>
      <c r="E70" s="12">
        <v>2242.8000000000002</v>
      </c>
      <c r="F70" s="12">
        <v>2242.8000000000002</v>
      </c>
      <c r="G70" s="42">
        <f>F70/C70</f>
        <v>1.8867670564482208</v>
      </c>
      <c r="H70" s="12">
        <v>10000</v>
      </c>
      <c r="I70" s="12">
        <v>10000</v>
      </c>
      <c r="J70" s="12">
        <v>10000</v>
      </c>
      <c r="K70" s="24">
        <f>H70/F70</f>
        <v>4.4587123238808628</v>
      </c>
      <c r="L70" s="24">
        <f>I70/H70</f>
        <v>1</v>
      </c>
      <c r="M70" s="20">
        <f t="shared" si="36"/>
        <v>1</v>
      </c>
    </row>
    <row r="71" spans="1:13" ht="27.75" customHeight="1" x14ac:dyDescent="0.2">
      <c r="A71" s="88" t="s">
        <v>143</v>
      </c>
      <c r="B71" s="62" t="s">
        <v>144</v>
      </c>
      <c r="C71" s="41">
        <v>0</v>
      </c>
      <c r="D71" s="41">
        <v>0</v>
      </c>
      <c r="E71" s="12">
        <v>-1.6</v>
      </c>
      <c r="F71" s="12">
        <v>0</v>
      </c>
      <c r="G71" s="42" t="e">
        <f>F71/C71</f>
        <v>#DIV/0!</v>
      </c>
      <c r="H71" s="24" t="s">
        <v>48</v>
      </c>
      <c r="I71" s="24" t="s">
        <v>48</v>
      </c>
      <c r="J71" s="20" t="s">
        <v>48</v>
      </c>
      <c r="K71" s="24" t="s">
        <v>48</v>
      </c>
      <c r="L71" s="24" t="s">
        <v>48</v>
      </c>
      <c r="M71" s="20" t="s">
        <v>48</v>
      </c>
    </row>
    <row r="72" spans="1:13" ht="17.25" customHeight="1" x14ac:dyDescent="0.2">
      <c r="A72" s="11" t="s">
        <v>142</v>
      </c>
      <c r="B72" s="62" t="s">
        <v>82</v>
      </c>
      <c r="C72" s="41">
        <v>-820.7</v>
      </c>
      <c r="D72" s="41">
        <v>0</v>
      </c>
      <c r="E72" s="12">
        <v>-3930.1</v>
      </c>
      <c r="F72" s="12">
        <v>-3930.1</v>
      </c>
      <c r="G72" s="42">
        <f>F72/C72</f>
        <v>4.7887169489460213</v>
      </c>
      <c r="H72" s="12">
        <v>0</v>
      </c>
      <c r="I72" s="12">
        <v>0</v>
      </c>
      <c r="J72" s="12">
        <v>0</v>
      </c>
      <c r="K72" s="24" t="s">
        <v>48</v>
      </c>
      <c r="L72" s="24" t="s">
        <v>48</v>
      </c>
      <c r="M72" s="20" t="s">
        <v>48</v>
      </c>
    </row>
    <row r="73" spans="1:13" s="5" customFormat="1" ht="20.45" customHeight="1" thickBot="1" x14ac:dyDescent="0.25">
      <c r="A73" s="95"/>
      <c r="B73" s="96" t="s">
        <v>105</v>
      </c>
      <c r="C73" s="97">
        <f>C61+C69+C70+C72</f>
        <v>2505953.9</v>
      </c>
      <c r="D73" s="97">
        <f t="shared" ref="D73:F73" si="38">D61+D69+D70+D72</f>
        <v>1783670.38</v>
      </c>
      <c r="E73" s="97">
        <f>E61+E69+E70+E71+E72</f>
        <v>1389027.5999999999</v>
      </c>
      <c r="F73" s="97">
        <f t="shared" si="38"/>
        <v>1752118.7</v>
      </c>
      <c r="G73" s="99">
        <f t="shared" si="35"/>
        <v>0.69918233531750129</v>
      </c>
      <c r="H73" s="97">
        <f>H61+H69+H70+H72</f>
        <v>1354171.5</v>
      </c>
      <c r="I73" s="98">
        <f>I61+I69+I70+I72</f>
        <v>1361751.6</v>
      </c>
      <c r="J73" s="98">
        <f>J61+J69+J70+J72</f>
        <v>1376821.7999999998</v>
      </c>
      <c r="K73" s="100">
        <f>H73/F73</f>
        <v>0.77287657508592311</v>
      </c>
      <c r="L73" s="100">
        <f>I73/H73</f>
        <v>1.0055975923285936</v>
      </c>
      <c r="M73" s="101">
        <f t="shared" si="36"/>
        <v>1.0110667760551921</v>
      </c>
    </row>
    <row r="74" spans="1:13" x14ac:dyDescent="0.2"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16"/>
    </row>
    <row r="75" spans="1:13" s="5" customFormat="1" ht="15.75" x14ac:dyDescent="0.25">
      <c r="B75" s="17" t="s">
        <v>145</v>
      </c>
      <c r="C75" s="32"/>
      <c r="D75" s="33"/>
      <c r="E75" s="33"/>
      <c r="F75" s="34"/>
      <c r="G75" s="35"/>
      <c r="H75" s="35"/>
      <c r="I75" s="35"/>
      <c r="J75" s="35"/>
      <c r="K75" s="35"/>
      <c r="L75" s="35"/>
      <c r="M75" s="36"/>
    </row>
    <row r="76" spans="1:13" ht="22.9" customHeight="1" x14ac:dyDescent="0.2">
      <c r="B76" s="18"/>
      <c r="C76" s="18"/>
      <c r="D76" s="29"/>
      <c r="E76" s="29"/>
      <c r="F76" s="39"/>
    </row>
    <row r="77" spans="1:13" x14ac:dyDescent="0.2">
      <c r="B77" s="8"/>
      <c r="D77" s="1"/>
      <c r="F77" s="1"/>
    </row>
  </sheetData>
  <mergeCells count="17">
    <mergeCell ref="A5:A7"/>
    <mergeCell ref="B5:B7"/>
    <mergeCell ref="C5:C7"/>
    <mergeCell ref="D5:F5"/>
    <mergeCell ref="G5:G7"/>
    <mergeCell ref="D6:D7"/>
    <mergeCell ref="E6:E7"/>
    <mergeCell ref="F6:F7"/>
    <mergeCell ref="M6:M7"/>
    <mergeCell ref="B1:M1"/>
    <mergeCell ref="B2:M2"/>
    <mergeCell ref="B3:M3"/>
    <mergeCell ref="L4:M4"/>
    <mergeCell ref="H5:J6"/>
    <mergeCell ref="K5:M5"/>
    <mergeCell ref="K6:K7"/>
    <mergeCell ref="L6:L7"/>
  </mergeCells>
  <pageMargins left="0.39370078740157483" right="0.39370078740157483" top="1.1811023622047245" bottom="0.59055118110236227" header="0.31496062992125984" footer="0.31496062992125984"/>
  <pageSetup paperSize="9" scale="6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</vt:lpstr>
      <vt:lpstr>Сведения!Заголовки_для_печати</vt:lpstr>
    </vt:vector>
  </TitlesOfParts>
  <Company>Elcom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Нач отдела доходов</cp:lastModifiedBy>
  <cp:lastPrinted>2025-11-12T09:11:27Z</cp:lastPrinted>
  <dcterms:created xsi:type="dcterms:W3CDTF">1999-09-16T04:09:55Z</dcterms:created>
  <dcterms:modified xsi:type="dcterms:W3CDTF">2025-11-12T09:12:43Z</dcterms:modified>
</cp:coreProperties>
</file>