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0" windowWidth="14040" windowHeight="8835"/>
  </bookViews>
  <sheets>
    <sheet name="2023" sheetId="2" r:id="rId1"/>
  </sheets>
  <definedNames>
    <definedName name="_xlnm.Print_Titles" localSheetId="0">'2023'!$4:$5</definedName>
  </definedNames>
  <calcPr calcId="145621"/>
</workbook>
</file>

<file path=xl/calcChain.xml><?xml version="1.0" encoding="utf-8"?>
<calcChain xmlns="http://schemas.openxmlformats.org/spreadsheetml/2006/main">
  <c r="F10" i="2" l="1"/>
  <c r="F40" i="2"/>
  <c r="F43" i="2" l="1"/>
  <c r="F19" i="2" l="1"/>
  <c r="F25" i="2"/>
  <c r="F48" i="2"/>
  <c r="F32" i="2" l="1"/>
  <c r="F49" i="2"/>
  <c r="F15" i="2"/>
  <c r="F12" i="2"/>
  <c r="F9" i="2"/>
  <c r="F8" i="2" l="1"/>
  <c r="D57" i="2" l="1"/>
  <c r="E57" i="2"/>
  <c r="J57" i="2"/>
  <c r="I57" i="2"/>
  <c r="H57" i="2"/>
  <c r="M17" i="2"/>
  <c r="L17" i="2"/>
  <c r="K17" i="2"/>
  <c r="G17" i="2"/>
  <c r="J16" i="2"/>
  <c r="I16" i="2"/>
  <c r="M16" i="2" s="1"/>
  <c r="H16" i="2"/>
  <c r="F16" i="2"/>
  <c r="E16" i="2"/>
  <c r="D16" i="2"/>
  <c r="C16" i="2"/>
  <c r="G16" i="2" l="1"/>
  <c r="K16" i="2"/>
  <c r="L16" i="2"/>
  <c r="G13" i="2" l="1"/>
  <c r="D7" i="2" l="1"/>
  <c r="M34" i="2" l="1"/>
  <c r="L34" i="2"/>
  <c r="K34" i="2"/>
  <c r="J33" i="2"/>
  <c r="I33" i="2"/>
  <c r="H33" i="2"/>
  <c r="F33" i="2"/>
  <c r="E33" i="2"/>
  <c r="D33" i="2"/>
  <c r="C33" i="2"/>
  <c r="K33" i="2" l="1"/>
  <c r="L33" i="2"/>
  <c r="M33" i="2"/>
  <c r="G33" i="2"/>
  <c r="I54" i="2"/>
  <c r="I50" i="2"/>
  <c r="I44" i="2"/>
  <c r="I41" i="2"/>
  <c r="I35" i="2"/>
  <c r="I28" i="2"/>
  <c r="I21" i="2"/>
  <c r="I18" i="2"/>
  <c r="I7" i="2"/>
  <c r="C41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9" i="2"/>
  <c r="L19" i="2"/>
  <c r="M19" i="2"/>
  <c r="K20" i="2"/>
  <c r="L20" i="2"/>
  <c r="M20" i="2"/>
  <c r="K23" i="2"/>
  <c r="L23" i="2"/>
  <c r="M23" i="2"/>
  <c r="K25" i="2"/>
  <c r="L25" i="2"/>
  <c r="M25" i="2"/>
  <c r="K26" i="2"/>
  <c r="L26" i="2"/>
  <c r="M26" i="2"/>
  <c r="K27" i="2"/>
  <c r="L27" i="2"/>
  <c r="M27" i="2"/>
  <c r="K29" i="2"/>
  <c r="L29" i="2"/>
  <c r="M29" i="2"/>
  <c r="K30" i="2"/>
  <c r="L30" i="2"/>
  <c r="M30" i="2"/>
  <c r="K31" i="2"/>
  <c r="L31" i="2"/>
  <c r="M31" i="2"/>
  <c r="K32" i="2"/>
  <c r="L32" i="2"/>
  <c r="M32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2" i="2"/>
  <c r="L42" i="2"/>
  <c r="M42" i="2"/>
  <c r="K43" i="2"/>
  <c r="L43" i="2"/>
  <c r="M43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1" i="2"/>
  <c r="L51" i="2"/>
  <c r="M51" i="2"/>
  <c r="K52" i="2"/>
  <c r="L52" i="2"/>
  <c r="M52" i="2"/>
  <c r="K53" i="2"/>
  <c r="L53" i="2"/>
  <c r="M53" i="2"/>
  <c r="K55" i="2"/>
  <c r="L55" i="2"/>
  <c r="M55" i="2"/>
  <c r="J18" i="2" l="1"/>
  <c r="H18" i="2"/>
  <c r="D18" i="2"/>
  <c r="E18" i="2"/>
  <c r="F18" i="2"/>
  <c r="C18" i="2"/>
  <c r="J28" i="2"/>
  <c r="H28" i="2"/>
  <c r="L28" i="2" s="1"/>
  <c r="E28" i="2"/>
  <c r="F28" i="2"/>
  <c r="D28" i="2"/>
  <c r="C28" i="2"/>
  <c r="G32" i="2"/>
  <c r="C50" i="2"/>
  <c r="G52" i="2"/>
  <c r="J50" i="2"/>
  <c r="M50" i="2" s="1"/>
  <c r="H50" i="2"/>
  <c r="E50" i="2"/>
  <c r="F50" i="2"/>
  <c r="D50" i="2"/>
  <c r="M56" i="2"/>
  <c r="G8" i="2"/>
  <c r="G9" i="2"/>
  <c r="G10" i="2"/>
  <c r="G11" i="2"/>
  <c r="G12" i="2"/>
  <c r="G15" i="2"/>
  <c r="G23" i="2"/>
  <c r="G24" i="2"/>
  <c r="G25" i="2"/>
  <c r="G26" i="2"/>
  <c r="G27" i="2"/>
  <c r="G29" i="2"/>
  <c r="G31" i="2"/>
  <c r="G36" i="2"/>
  <c r="G37" i="2"/>
  <c r="G38" i="2"/>
  <c r="G39" i="2"/>
  <c r="G40" i="2"/>
  <c r="G42" i="2"/>
  <c r="G43" i="2"/>
  <c r="G45" i="2"/>
  <c r="G46" i="2"/>
  <c r="G48" i="2"/>
  <c r="G49" i="2"/>
  <c r="G51" i="2"/>
  <c r="G53" i="2"/>
  <c r="G55" i="2"/>
  <c r="F44" i="2"/>
  <c r="G47" i="2"/>
  <c r="D21" i="2"/>
  <c r="F54" i="2"/>
  <c r="E54" i="2"/>
  <c r="D54" i="2"/>
  <c r="C54" i="2"/>
  <c r="E44" i="2"/>
  <c r="D44" i="2"/>
  <c r="C44" i="2"/>
  <c r="F41" i="2"/>
  <c r="E41" i="2"/>
  <c r="D41" i="2"/>
  <c r="F35" i="2"/>
  <c r="E35" i="2"/>
  <c r="D35" i="2"/>
  <c r="C35" i="2"/>
  <c r="F21" i="2"/>
  <c r="E21" i="2"/>
  <c r="C21" i="2"/>
  <c r="F7" i="2"/>
  <c r="E7" i="2"/>
  <c r="C7" i="2"/>
  <c r="J54" i="2"/>
  <c r="H54" i="2"/>
  <c r="L54" i="2" s="1"/>
  <c r="J44" i="2"/>
  <c r="H44" i="2"/>
  <c r="J41" i="2"/>
  <c r="H41" i="2"/>
  <c r="J35" i="2"/>
  <c r="M35" i="2" s="1"/>
  <c r="H35" i="2"/>
  <c r="J21" i="2"/>
  <c r="H21" i="2"/>
  <c r="J7" i="2"/>
  <c r="H7" i="2"/>
  <c r="C57" i="2" l="1"/>
  <c r="F57" i="2"/>
  <c r="L50" i="2"/>
  <c r="M41" i="2"/>
  <c r="K54" i="2"/>
  <c r="K41" i="2"/>
  <c r="K44" i="2"/>
  <c r="K28" i="2"/>
  <c r="K21" i="2"/>
  <c r="L21" i="2"/>
  <c r="M18" i="2"/>
  <c r="M21" i="2"/>
  <c r="L44" i="2"/>
  <c r="K35" i="2"/>
  <c r="M44" i="2"/>
  <c r="L35" i="2"/>
  <c r="K50" i="2"/>
  <c r="K18" i="2"/>
  <c r="M54" i="2"/>
  <c r="L41" i="2"/>
  <c r="M28" i="2"/>
  <c r="L18" i="2"/>
  <c r="G41" i="2"/>
  <c r="G7" i="2"/>
  <c r="G21" i="2"/>
  <c r="G28" i="2"/>
  <c r="G44" i="2"/>
  <c r="L7" i="2"/>
  <c r="M7" i="2"/>
  <c r="G54" i="2"/>
  <c r="G35" i="2"/>
  <c r="G18" i="2"/>
  <c r="G30" i="2"/>
  <c r="G50" i="2"/>
  <c r="G19" i="2"/>
  <c r="K7" i="2"/>
  <c r="G57" i="2" l="1"/>
  <c r="K57" i="2"/>
  <c r="L57" i="2"/>
  <c r="M57" i="2"/>
</calcChain>
</file>

<file path=xl/sharedStrings.xml><?xml version="1.0" encoding="utf-8"?>
<sst xmlns="http://schemas.openxmlformats.org/spreadsheetml/2006/main" count="131" uniqueCount="120">
  <si>
    <t>ожидаемое исполнение</t>
  </si>
  <si>
    <t>Условно утвержденные расходы</t>
  </si>
  <si>
    <t>Код раздела, подраздела</t>
  </si>
  <si>
    <t>Общегосударственные вопросы</t>
  </si>
  <si>
    <t>01</t>
  </si>
  <si>
    <t>0102</t>
  </si>
  <si>
    <t>0103</t>
  </si>
  <si>
    <t>Темп роста (снижения), %</t>
  </si>
  <si>
    <t>Наименование раздела, подраздела классификации расходов бюджетов</t>
  </si>
  <si>
    <t>0111</t>
  </si>
  <si>
    <t>0107</t>
  </si>
  <si>
    <t>0106</t>
  </si>
  <si>
    <t>0105</t>
  </si>
  <si>
    <t>0104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</si>
  <si>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</si>
  <si>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</si>
  <si>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</si>
  <si>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</si>
  <si>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</si>
  <si>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</si>
  <si>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</si>
  <si>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</si>
  <si>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0113</t>
  </si>
  <si>
    <t>03</t>
  </si>
  <si>
    <t>0309</t>
  </si>
  <si>
    <t>04</t>
  </si>
  <si>
    <t>0401</t>
  </si>
  <si>
    <t>0402</t>
  </si>
  <si>
    <t>0408</t>
  </si>
  <si>
    <t>0409</t>
  </si>
  <si>
    <t>0412</t>
  </si>
  <si>
    <t>Национальная  экономика</t>
  </si>
  <si>
    <t>Общеэкономические вопросы</t>
  </si>
  <si>
    <t>Транспорт</t>
  </si>
  <si>
    <t>Дорожное хозяйство (дорожные фонды)</t>
  </si>
  <si>
    <t>Другие вопросы в области национальной экономики</t>
  </si>
  <si>
    <t xml:space="preserve">     Топливно-энергетический комплекс</t>
  </si>
  <si>
    <t>Национальная безопасность и правоохранительная деятельность</t>
  </si>
  <si>
    <t>05</t>
  </si>
  <si>
    <t>0501</t>
  </si>
  <si>
    <t>0502</t>
  </si>
  <si>
    <t>0503</t>
  </si>
  <si>
    <t>07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</si>
  <si>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</si>
  <si>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</si>
  <si>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</si>
  <si>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</si>
  <si>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</si>
  <si>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0701</t>
  </si>
  <si>
    <t>0702</t>
  </si>
  <si>
    <t>0703</t>
  </si>
  <si>
    <t>0707</t>
  </si>
  <si>
    <t>0709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</si>
  <si>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</si>
  <si>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</si>
  <si>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</si>
  <si>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</si>
  <si>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</si>
  <si>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08</t>
  </si>
  <si>
    <t>Культура, кинематография</t>
  </si>
  <si>
    <t>0801</t>
  </si>
  <si>
    <t>0804</t>
  </si>
  <si>
    <t>Культура</t>
  </si>
  <si>
    <t>Другие вопросы в области культуры, кинематографии</t>
  </si>
  <si>
    <t>10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</si>
  <si>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</si>
  <si>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</si>
  <si>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</si>
  <si>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</si>
  <si>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</si>
  <si>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</si>
  <si>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</si>
  <si>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</si>
  <si>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</si>
  <si>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</si>
  <si>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</si>
  <si>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</si>
  <si>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</si>
  <si>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</si>
  <si>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</si>
  <si>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</si>
  <si>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</si>
  <si>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12</t>
  </si>
  <si>
    <t>Средства массовой информации</t>
  </si>
  <si>
    <t>1202</t>
  </si>
  <si>
    <t>Периодическая печать и издательства</t>
  </si>
  <si>
    <t>Показатели бюджета  Крапивинского муниципального округа</t>
  </si>
  <si>
    <t>х</t>
  </si>
  <si>
    <t>1102</t>
  </si>
  <si>
    <t>Массовый спорт</t>
  </si>
  <si>
    <t>0505</t>
  </si>
  <si>
    <t>Другие вопросы в области жилищно-коммунального хозяйства</t>
  </si>
  <si>
    <t>0310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</si>
  <si>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</si>
  <si>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</si>
  <si>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Оценка ожидаемого исполнения расходов бюджета Крапивинского муниципального округа по разделам и подразделам классификации расходов</t>
  </si>
  <si>
    <t>2024 год</t>
  </si>
  <si>
    <t>показателей бюджета на 2024 год к показателям бюджета на 2023 год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</si>
  <si>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</si>
  <si>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 xml:space="preserve">тыс. рублей </t>
  </si>
  <si>
    <t>Бюджет округа - всего</t>
  </si>
  <si>
    <t>2025 год</t>
  </si>
  <si>
    <t>показателей бюджета на 2025 год к показателям бюджета на 2024 год</t>
  </si>
  <si>
    <t>0407</t>
  </si>
  <si>
    <t>% ожидаемого исполнения  бюджета округа 2022г к отчету за 2021г</t>
  </si>
  <si>
    <t xml:space="preserve">  на 2023 год, отчет за 2022 год и прогноз бюджета  на 2024 год и на плановый период 2025 и 2026 годов</t>
  </si>
  <si>
    <t>Отчет за 2022 год</t>
  </si>
  <si>
    <t>уточненный план округа на 01.11.2023 года</t>
  </si>
  <si>
    <t>кассовый расход на 01.11.2023 года</t>
  </si>
  <si>
    <t>2023год</t>
  </si>
  <si>
    <t>2026 год</t>
  </si>
  <si>
    <t>06</t>
  </si>
  <si>
    <t>0605</t>
  </si>
  <si>
    <t>Другие вопросы в области охраны окружающей среды</t>
  </si>
  <si>
    <t>Лесное хозяйство</t>
  </si>
  <si>
    <t>02</t>
  </si>
  <si>
    <t xml:space="preserve"> Национальная оборона</t>
  </si>
  <si>
    <t>0203</t>
  </si>
  <si>
    <t>Мобилизационная и вневойсковая подготовка</t>
  </si>
  <si>
    <t>показателей бюджета на 2026 год к показателям бюджета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</si>
</sst>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111">
    <xf numFmtId="0" fontId="0" fillId="0" borderId="0" xfId="0"/>
    <xf numFmtId="0" fontId="3" fillId="0" borderId="0" xfId="0" applyFont="1"/>
    <xf numFmtId="0" fontId="0" fillId="0" borderId="0" xfId="0" applyFont="1"/>
    <xf numFmtId="49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164" fontId="6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0" fillId="0" borderId="0" xfId="0" applyFill="1"/>
    <xf numFmtId="164" fontId="3" fillId="0" borderId="0" xfId="0" applyNumberFormat="1" applyFont="1"/>
    <xf numFmtId="164" fontId="6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164" fontId="0" fillId="0" borderId="0" xfId="0" applyNumberFormat="1" applyFill="1"/>
    <xf numFmtId="165" fontId="5" fillId="0" borderId="3" xfId="0" applyNumberFormat="1" applyFont="1" applyFill="1" applyBorder="1" applyAlignment="1">
      <alignment horizontal="right"/>
    </xf>
    <xf numFmtId="165" fontId="5" fillId="0" borderId="4" xfId="0" applyNumberFormat="1" applyFont="1" applyFill="1" applyBorder="1" applyAlignment="1">
      <alignment horizontal="right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5" fontId="5" fillId="0" borderId="1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49" fontId="2" fillId="0" borderId="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right"/>
    </xf>
    <xf numFmtId="0" fontId="3" fillId="0" borderId="0" xfId="0" applyFont="1" applyAlignment="1"/>
    <xf numFmtId="0" fontId="12" fillId="0" borderId="0" xfId="1" applyFont="1" applyAlignment="1">
      <alignment horizontal="right"/>
    </xf>
    <xf numFmtId="0" fontId="12" fillId="0" borderId="15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/>
    </xf>
    <xf numFmtId="164" fontId="5" fillId="0" borderId="7" xfId="0" applyNumberFormat="1" applyFont="1" applyFill="1" applyBorder="1" applyAlignment="1">
      <alignment horizontal="right"/>
    </xf>
    <xf numFmtId="164" fontId="2" fillId="0" borderId="26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 vertical="center" wrapText="1" indent="2"/>
    </xf>
    <xf numFmtId="164" fontId="2" fillId="0" borderId="27" xfId="0" applyNumberFormat="1" applyFont="1" applyBorder="1" applyAlignment="1">
      <alignment horizontal="left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 indent="2"/>
    </xf>
    <xf numFmtId="164" fontId="3" fillId="0" borderId="27" xfId="0" applyNumberFormat="1" applyFont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 indent="2"/>
    </xf>
    <xf numFmtId="164" fontId="2" fillId="0" borderId="16" xfId="0" applyNumberFormat="1" applyFont="1" applyBorder="1" applyAlignment="1">
      <alignment horizontal="right"/>
    </xf>
    <xf numFmtId="0" fontId="12" fillId="0" borderId="12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164" fontId="6" fillId="0" borderId="9" xfId="0" applyNumberFormat="1" applyFont="1" applyFill="1" applyBorder="1" applyAlignment="1">
      <alignment horizontal="right"/>
    </xf>
    <xf numFmtId="0" fontId="12" fillId="0" borderId="27" xfId="0" applyFont="1" applyBorder="1" applyAlignment="1">
      <alignment horizontal="center" vertical="center"/>
    </xf>
    <xf numFmtId="165" fontId="5" fillId="0" borderId="26" xfId="0" applyNumberFormat="1" applyFont="1" applyFill="1" applyBorder="1" applyAlignment="1">
      <alignment horizontal="right"/>
    </xf>
    <xf numFmtId="165" fontId="6" fillId="0" borderId="26" xfId="0" applyNumberFormat="1" applyFont="1" applyFill="1" applyBorder="1" applyAlignment="1">
      <alignment horizontal="right"/>
    </xf>
    <xf numFmtId="165" fontId="6" fillId="0" borderId="27" xfId="0" applyNumberFormat="1" applyFont="1" applyFill="1" applyBorder="1" applyAlignment="1">
      <alignment horizontal="right"/>
    </xf>
    <xf numFmtId="165" fontId="6" fillId="0" borderId="30" xfId="0" applyNumberFormat="1" applyFont="1" applyFill="1" applyBorder="1" applyAlignment="1">
      <alignment horizontal="right"/>
    </xf>
    <xf numFmtId="0" fontId="11" fillId="3" borderId="8" xfId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5" fillId="0" borderId="7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8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5" fillId="3" borderId="28" xfId="0" applyNumberFormat="1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/>
    </xf>
    <xf numFmtId="164" fontId="5" fillId="0" borderId="31" xfId="0" applyNumberFormat="1" applyFont="1" applyFill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6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6" fillId="0" borderId="32" xfId="0" applyNumberFormat="1" applyFont="1" applyBorder="1" applyAlignment="1">
      <alignment horizontal="right"/>
    </xf>
    <xf numFmtId="0" fontId="11" fillId="3" borderId="9" xfId="1" applyFont="1" applyFill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right"/>
    </xf>
    <xf numFmtId="164" fontId="5" fillId="0" borderId="35" xfId="0" applyNumberFormat="1" applyFont="1" applyBorder="1" applyAlignment="1">
      <alignment horizontal="right"/>
    </xf>
    <xf numFmtId="164" fontId="5" fillId="0" borderId="36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 vertical="center" wrapText="1" indent="2"/>
    </xf>
    <xf numFmtId="164" fontId="5" fillId="0" borderId="37" xfId="0" applyNumberFormat="1" applyFont="1" applyBorder="1" applyAlignment="1">
      <alignment horizontal="right"/>
    </xf>
    <xf numFmtId="164" fontId="5" fillId="0" borderId="38" xfId="0" applyNumberFormat="1" applyFont="1" applyBorder="1" applyAlignment="1">
      <alignment horizontal="right"/>
    </xf>
    <xf numFmtId="0" fontId="11" fillId="0" borderId="39" xfId="1" applyFont="1" applyFill="1" applyBorder="1" applyAlignment="1">
      <alignment vertical="center" wrapText="1"/>
    </xf>
    <xf numFmtId="0" fontId="11" fillId="0" borderId="35" xfId="1" applyFont="1" applyFill="1" applyBorder="1" applyAlignment="1">
      <alignment vertical="center" wrapText="1"/>
    </xf>
    <xf numFmtId="0" fontId="11" fillId="0" borderId="40" xfId="1" applyFont="1" applyFill="1" applyBorder="1" applyAlignment="1">
      <alignment vertical="center" wrapText="1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9" xfId="1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horizontal="center" vertical="center" textRotation="90" wrapText="1"/>
    </xf>
    <xf numFmtId="3" fontId="9" fillId="0" borderId="19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0" xfId="2" applyNumberFormat="1" applyFont="1" applyFill="1" applyBorder="1" applyAlignment="1" applyProtection="1">
      <alignment horizontal="center" vertical="center" wrapText="1"/>
      <protection locked="0"/>
    </xf>
    <xf numFmtId="3" fontId="9" fillId="0" borderId="2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22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>
      <alignment horizontal="right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topLeftCell="A37" zoomScale="80" zoomScaleNormal="80" workbookViewId="0">
      <selection activeCell="F56" sqref="F56"/>
    </sheetView>
  </sheetViews>
  <sheetFormatPr defaultRowHeight="18.75" x14ac:dyDescent="0.3"/>
  <cols>
    <col min="2" max="2" width="65.42578125" style="1" customWidth="1"/>
    <col min="3" max="3" width="18.42578125" style="1" customWidth="1"/>
    <col min="4" max="5" width="17.85546875" customWidth="1"/>
    <col min="6" max="6" width="17.85546875" style="9" customWidth="1"/>
    <col min="7" max="7" width="17.5703125" customWidth="1"/>
    <col min="8" max="10" width="17.85546875" customWidth="1"/>
    <col min="11" max="11" width="17.5703125" customWidth="1"/>
    <col min="12" max="13" width="16.42578125" customWidth="1"/>
  </cols>
  <sheetData>
    <row r="1" spans="1:15" x14ac:dyDescent="0.3">
      <c r="A1" s="91" t="s">
        <v>95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5" x14ac:dyDescent="0.3">
      <c r="A2" s="91" t="s">
        <v>105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5" ht="23.25" customHeight="1" thickBot="1" x14ac:dyDescent="0.35">
      <c r="A3" s="91"/>
      <c r="B3" s="91"/>
      <c r="C3" s="91"/>
      <c r="D3" s="91"/>
      <c r="E3" s="91"/>
      <c r="F3" s="91"/>
      <c r="G3" s="91"/>
      <c r="H3" s="8"/>
      <c r="I3" s="8"/>
      <c r="J3" s="8"/>
      <c r="M3" s="35" t="s">
        <v>99</v>
      </c>
    </row>
    <row r="4" spans="1:15" s="2" customFormat="1" ht="35.25" customHeight="1" x14ac:dyDescent="0.2">
      <c r="A4" s="101" t="s">
        <v>2</v>
      </c>
      <c r="B4" s="94" t="s">
        <v>8</v>
      </c>
      <c r="C4" s="92" t="s">
        <v>106</v>
      </c>
      <c r="D4" s="96" t="s">
        <v>109</v>
      </c>
      <c r="E4" s="97"/>
      <c r="F4" s="98"/>
      <c r="G4" s="101" t="s">
        <v>104</v>
      </c>
      <c r="H4" s="108" t="s">
        <v>86</v>
      </c>
      <c r="I4" s="109"/>
      <c r="J4" s="110"/>
      <c r="K4" s="103" t="s">
        <v>7</v>
      </c>
      <c r="L4" s="104"/>
      <c r="M4" s="105"/>
    </row>
    <row r="5" spans="1:15" s="2" customFormat="1" ht="69" customHeight="1" thickBot="1" x14ac:dyDescent="0.25">
      <c r="A5" s="102"/>
      <c r="B5" s="95"/>
      <c r="C5" s="93"/>
      <c r="D5" s="38" t="s">
        <v>107</v>
      </c>
      <c r="E5" s="37" t="s">
        <v>108</v>
      </c>
      <c r="F5" s="39" t="s">
        <v>0</v>
      </c>
      <c r="G5" s="102"/>
      <c r="H5" s="63" t="s">
        <v>96</v>
      </c>
      <c r="I5" s="32" t="s">
        <v>101</v>
      </c>
      <c r="J5" s="80" t="s">
        <v>110</v>
      </c>
      <c r="K5" s="87" t="s">
        <v>97</v>
      </c>
      <c r="L5" s="88" t="s">
        <v>102</v>
      </c>
      <c r="M5" s="89" t="s">
        <v>119</v>
      </c>
    </row>
    <row r="6" spans="1:15" s="2" customFormat="1" ht="21" customHeight="1" x14ac:dyDescent="0.2">
      <c r="A6" s="28">
        <v>1</v>
      </c>
      <c r="B6" s="36">
        <v>2</v>
      </c>
      <c r="C6" s="52">
        <v>3</v>
      </c>
      <c r="D6" s="40">
        <v>4</v>
      </c>
      <c r="E6" s="28">
        <v>5</v>
      </c>
      <c r="F6" s="41">
        <v>6</v>
      </c>
      <c r="G6" s="58">
        <v>7</v>
      </c>
      <c r="H6" s="40">
        <v>8</v>
      </c>
      <c r="I6" s="28">
        <v>9</v>
      </c>
      <c r="J6" s="41">
        <v>10</v>
      </c>
      <c r="K6" s="40">
        <v>11</v>
      </c>
      <c r="L6" s="28">
        <v>12</v>
      </c>
      <c r="M6" s="41">
        <v>13</v>
      </c>
    </row>
    <row r="7" spans="1:15" ht="20.25" x14ac:dyDescent="0.3">
      <c r="A7" s="27" t="s">
        <v>4</v>
      </c>
      <c r="B7" s="44" t="s">
        <v>3</v>
      </c>
      <c r="C7" s="53">
        <f>SUM(C8:C15)</f>
        <v>107859.2</v>
      </c>
      <c r="D7" s="42">
        <f>SUM(D8:D15)</f>
        <v>122341.8</v>
      </c>
      <c r="E7" s="29">
        <f t="shared" ref="E7:F7" si="0">SUM(E8:E15)</f>
        <v>99802.1</v>
      </c>
      <c r="F7" s="43">
        <f t="shared" si="0"/>
        <v>127566.39999999999</v>
      </c>
      <c r="G7" s="59">
        <f t="shared" ref="G7:G12" si="1">F7/C7</f>
        <v>1.1827122767459799</v>
      </c>
      <c r="H7" s="78">
        <f>SUM(H8:H15)</f>
        <v>106914.09999999999</v>
      </c>
      <c r="I7" s="29">
        <f>SUM(I8:I15)</f>
        <v>98444.4</v>
      </c>
      <c r="J7" s="76">
        <f>SUM(J8:J15)</f>
        <v>96471.099999999991</v>
      </c>
      <c r="K7" s="66">
        <f t="shared" ref="K7" si="2">H7/F7</f>
        <v>0.83810548859260747</v>
      </c>
      <c r="L7" s="64">
        <f>I7/H7</f>
        <v>0.9207803273843207</v>
      </c>
      <c r="M7" s="67">
        <f>J7/I7</f>
        <v>0.97995518282401028</v>
      </c>
    </row>
    <row r="8" spans="1:15" ht="56.25" x14ac:dyDescent="0.3">
      <c r="A8" s="16" t="s">
        <v>5</v>
      </c>
      <c r="B8" s="45" t="s">
        <v>14</v>
      </c>
      <c r="C8" s="54">
        <v>2194.6999999999998</v>
      </c>
      <c r="D8" s="21">
        <v>2463.1999999999998</v>
      </c>
      <c r="E8" s="30">
        <v>2089.3000000000002</v>
      </c>
      <c r="F8" s="77">
        <f>2463.2+86.4</f>
        <v>2549.6</v>
      </c>
      <c r="G8" s="60">
        <f t="shared" si="1"/>
        <v>1.1617077504898163</v>
      </c>
      <c r="H8" s="79">
        <v>2190</v>
      </c>
      <c r="I8" s="30">
        <v>2055</v>
      </c>
      <c r="J8" s="77">
        <v>2055</v>
      </c>
      <c r="K8" s="68">
        <f t="shared" ref="K8:K55" si="3">H8/F8</f>
        <v>0.8589582679636022</v>
      </c>
      <c r="L8" s="65">
        <f t="shared" ref="L8:L55" si="4">I8/H8</f>
        <v>0.93835616438356162</v>
      </c>
      <c r="M8" s="69">
        <f t="shared" ref="M8:M55" si="5">J8/I8</f>
        <v>1</v>
      </c>
      <c r="O8" s="90"/>
    </row>
    <row r="9" spans="1:15" ht="75" x14ac:dyDescent="0.3">
      <c r="A9" s="16" t="s">
        <v>6</v>
      </c>
      <c r="B9" s="45" t="s">
        <v>15</v>
      </c>
      <c r="C9" s="55">
        <v>1885</v>
      </c>
      <c r="D9" s="21">
        <v>2211.1</v>
      </c>
      <c r="E9" s="30">
        <v>1904.5</v>
      </c>
      <c r="F9" s="77">
        <f>2211.1+142.3</f>
        <v>2353.4</v>
      </c>
      <c r="G9" s="61">
        <f t="shared" si="1"/>
        <v>1.2484880636604776</v>
      </c>
      <c r="H9" s="79">
        <v>1970</v>
      </c>
      <c r="I9" s="30">
        <v>1845</v>
      </c>
      <c r="J9" s="77">
        <v>1835</v>
      </c>
      <c r="K9" s="68">
        <f t="shared" si="3"/>
        <v>0.83708676808022431</v>
      </c>
      <c r="L9" s="65">
        <f t="shared" si="4"/>
        <v>0.93654822335025378</v>
      </c>
      <c r="M9" s="69">
        <f t="shared" si="5"/>
        <v>0.99457994579945797</v>
      </c>
      <c r="O9" s="90"/>
    </row>
    <row r="10" spans="1:15" ht="75" x14ac:dyDescent="0.3">
      <c r="A10" s="16" t="s">
        <v>13</v>
      </c>
      <c r="B10" s="45" t="s">
        <v>16</v>
      </c>
      <c r="C10" s="55">
        <v>76905.399999999994</v>
      </c>
      <c r="D10" s="21">
        <v>89098.6</v>
      </c>
      <c r="E10" s="30">
        <v>74006</v>
      </c>
      <c r="F10" s="77">
        <f>89098.6+3877.2</f>
        <v>92975.8</v>
      </c>
      <c r="G10" s="61">
        <f t="shared" si="1"/>
        <v>1.2089632197478981</v>
      </c>
      <c r="H10" s="79">
        <v>78629</v>
      </c>
      <c r="I10" s="30">
        <v>72678</v>
      </c>
      <c r="J10" s="77">
        <v>71338</v>
      </c>
      <c r="K10" s="68">
        <f t="shared" si="3"/>
        <v>0.84569318037596874</v>
      </c>
      <c r="L10" s="65">
        <f t="shared" si="4"/>
        <v>0.9243154561294179</v>
      </c>
      <c r="M10" s="69">
        <f t="shared" si="5"/>
        <v>0.98156250859957617</v>
      </c>
      <c r="O10" s="90"/>
    </row>
    <row r="11" spans="1:15" ht="20.25" x14ac:dyDescent="0.3">
      <c r="A11" s="16" t="s">
        <v>12</v>
      </c>
      <c r="B11" s="45" t="s">
        <v>17</v>
      </c>
      <c r="C11" s="55">
        <v>25.5</v>
      </c>
      <c r="D11" s="21">
        <v>0.5</v>
      </c>
      <c r="E11" s="30">
        <v>0.5</v>
      </c>
      <c r="F11" s="77">
        <v>0.5</v>
      </c>
      <c r="G11" s="61">
        <f t="shared" si="1"/>
        <v>1.9607843137254902E-2</v>
      </c>
      <c r="H11" s="79">
        <v>2.9</v>
      </c>
      <c r="I11" s="30">
        <v>3</v>
      </c>
      <c r="J11" s="77">
        <v>49.7</v>
      </c>
      <c r="K11" s="68">
        <f t="shared" si="3"/>
        <v>5.8</v>
      </c>
      <c r="L11" s="65">
        <f t="shared" si="4"/>
        <v>1.0344827586206897</v>
      </c>
      <c r="M11" s="69">
        <f t="shared" si="5"/>
        <v>16.566666666666666</v>
      </c>
      <c r="O11" s="90"/>
    </row>
    <row r="12" spans="1:15" ht="56.25" x14ac:dyDescent="0.3">
      <c r="A12" s="16" t="s">
        <v>11</v>
      </c>
      <c r="B12" s="45" t="s">
        <v>18</v>
      </c>
      <c r="C12" s="55">
        <v>9454.7999999999993</v>
      </c>
      <c r="D12" s="21">
        <v>11400.5</v>
      </c>
      <c r="E12" s="30">
        <v>9714.1</v>
      </c>
      <c r="F12" s="77">
        <f>11400.5+708.9</f>
        <v>12109.4</v>
      </c>
      <c r="G12" s="61">
        <f t="shared" si="1"/>
        <v>1.2807674408765919</v>
      </c>
      <c r="H12" s="79">
        <v>10345</v>
      </c>
      <c r="I12" s="30">
        <v>9586</v>
      </c>
      <c r="J12" s="77">
        <v>9566</v>
      </c>
      <c r="K12" s="68">
        <f t="shared" si="3"/>
        <v>0.85429501048772027</v>
      </c>
      <c r="L12" s="65">
        <f t="shared" si="4"/>
        <v>0.92663122281295307</v>
      </c>
      <c r="M12" s="69">
        <f t="shared" si="5"/>
        <v>0.99791362403505113</v>
      </c>
      <c r="O12" s="90"/>
    </row>
    <row r="13" spans="1:15" ht="26.25" customHeight="1" x14ac:dyDescent="0.3">
      <c r="A13" s="16" t="s">
        <v>10</v>
      </c>
      <c r="B13" s="45" t="s">
        <v>19</v>
      </c>
      <c r="C13" s="55">
        <v>0</v>
      </c>
      <c r="D13" s="21">
        <v>9.4</v>
      </c>
      <c r="E13" s="30">
        <v>9.4</v>
      </c>
      <c r="F13" s="77">
        <v>9.4</v>
      </c>
      <c r="G13" s="61" t="e">
        <f>F13/C13</f>
        <v>#DIV/0!</v>
      </c>
      <c r="H13" s="79">
        <v>15</v>
      </c>
      <c r="I13" s="30">
        <v>15</v>
      </c>
      <c r="J13" s="77">
        <v>15</v>
      </c>
      <c r="K13" s="68">
        <f t="shared" si="3"/>
        <v>1.5957446808510638</v>
      </c>
      <c r="L13" s="65">
        <f t="shared" si="4"/>
        <v>1</v>
      </c>
      <c r="M13" s="69">
        <f t="shared" si="5"/>
        <v>1</v>
      </c>
      <c r="O13" s="90"/>
    </row>
    <row r="14" spans="1:15" ht="20.25" x14ac:dyDescent="0.3">
      <c r="A14" s="16" t="s">
        <v>9</v>
      </c>
      <c r="B14" s="45" t="s">
        <v>20</v>
      </c>
      <c r="C14" s="55">
        <v>0</v>
      </c>
      <c r="D14" s="21">
        <v>300</v>
      </c>
      <c r="E14" s="30">
        <v>0</v>
      </c>
      <c r="F14" s="77">
        <v>300</v>
      </c>
      <c r="G14" s="61" t="s">
        <v>87</v>
      </c>
      <c r="H14" s="79">
        <v>300</v>
      </c>
      <c r="I14" s="30">
        <v>300</v>
      </c>
      <c r="J14" s="77">
        <v>300</v>
      </c>
      <c r="K14" s="68">
        <f t="shared" si="3"/>
        <v>1</v>
      </c>
      <c r="L14" s="65">
        <f t="shared" si="4"/>
        <v>1</v>
      </c>
      <c r="M14" s="69">
        <f t="shared" si="5"/>
        <v>1</v>
      </c>
      <c r="O14" s="90"/>
    </row>
    <row r="15" spans="1:15" ht="20.25" x14ac:dyDescent="0.3">
      <c r="A15" s="16" t="s">
        <v>22</v>
      </c>
      <c r="B15" s="45" t="s">
        <v>21</v>
      </c>
      <c r="C15" s="55">
        <v>17393.8</v>
      </c>
      <c r="D15" s="21">
        <v>16858.5</v>
      </c>
      <c r="E15" s="30">
        <v>12078.3</v>
      </c>
      <c r="F15" s="77">
        <f>16858.5+409.8</f>
        <v>17268.3</v>
      </c>
      <c r="G15" s="61">
        <f t="shared" ref="G15:G55" si="6">F15/C15</f>
        <v>0.99278478538329751</v>
      </c>
      <c r="H15" s="79">
        <v>13462.2</v>
      </c>
      <c r="I15" s="30">
        <v>11962.4</v>
      </c>
      <c r="J15" s="77">
        <v>11312.4</v>
      </c>
      <c r="K15" s="68">
        <f t="shared" si="3"/>
        <v>0.77959034763120871</v>
      </c>
      <c r="L15" s="65">
        <f t="shared" si="4"/>
        <v>0.88859176063347733</v>
      </c>
      <c r="M15" s="69">
        <f t="shared" si="5"/>
        <v>0.94566307764328228</v>
      </c>
      <c r="O15" s="90"/>
    </row>
    <row r="16" spans="1:15" ht="20.25" x14ac:dyDescent="0.3">
      <c r="A16" s="17" t="s">
        <v>115</v>
      </c>
      <c r="B16" s="46" t="s">
        <v>116</v>
      </c>
      <c r="C16" s="53">
        <f t="shared" ref="C16:F16" si="7">SUM(C17)</f>
        <v>1410</v>
      </c>
      <c r="D16" s="42">
        <f t="shared" si="7"/>
        <v>1464.7</v>
      </c>
      <c r="E16" s="29">
        <f t="shared" si="7"/>
        <v>1109.2</v>
      </c>
      <c r="F16" s="75">
        <f t="shared" si="7"/>
        <v>1464.7</v>
      </c>
      <c r="G16" s="59">
        <f t="shared" si="6"/>
        <v>1.0387943262411348</v>
      </c>
      <c r="H16" s="78">
        <f>SUM(H17)</f>
        <v>0</v>
      </c>
      <c r="I16" s="29">
        <f>SUM(I17)</f>
        <v>0</v>
      </c>
      <c r="J16" s="76">
        <f>SUM(J17)</f>
        <v>0</v>
      </c>
      <c r="K16" s="66">
        <f t="shared" si="3"/>
        <v>0</v>
      </c>
      <c r="L16" s="64" t="e">
        <f t="shared" si="4"/>
        <v>#DIV/0!</v>
      </c>
      <c r="M16" s="67" t="e">
        <f t="shared" si="5"/>
        <v>#DIV/0!</v>
      </c>
      <c r="O16" s="90"/>
    </row>
    <row r="17" spans="1:15" ht="20.25" x14ac:dyDescent="0.3">
      <c r="A17" s="16" t="s">
        <v>117</v>
      </c>
      <c r="B17" s="45" t="s">
        <v>118</v>
      </c>
      <c r="C17" s="55">
        <v>1410</v>
      </c>
      <c r="D17" s="21">
        <v>1464.7</v>
      </c>
      <c r="E17" s="30">
        <v>1109.2</v>
      </c>
      <c r="F17" s="21">
        <v>1464.7</v>
      </c>
      <c r="G17" s="61">
        <f t="shared" si="6"/>
        <v>1.0387943262411348</v>
      </c>
      <c r="H17" s="79">
        <v>0</v>
      </c>
      <c r="I17" s="30">
        <v>0</v>
      </c>
      <c r="J17" s="77">
        <v>0</v>
      </c>
      <c r="K17" s="68">
        <f t="shared" si="3"/>
        <v>0</v>
      </c>
      <c r="L17" s="65" t="e">
        <f t="shared" si="4"/>
        <v>#DIV/0!</v>
      </c>
      <c r="M17" s="69" t="e">
        <f t="shared" si="5"/>
        <v>#DIV/0!</v>
      </c>
      <c r="O17" s="90"/>
    </row>
    <row r="18" spans="1:15" ht="37.5" x14ac:dyDescent="0.3">
      <c r="A18" s="17" t="s">
        <v>23</v>
      </c>
      <c r="B18" s="47" t="s">
        <v>37</v>
      </c>
      <c r="C18" s="53">
        <f>SUM(C19:C20)</f>
        <v>8031.2</v>
      </c>
      <c r="D18" s="42">
        <f t="shared" ref="D18:F18" si="8">SUM(D19:D20)</f>
        <v>38464.800000000003</v>
      </c>
      <c r="E18" s="29">
        <f t="shared" si="8"/>
        <v>6296</v>
      </c>
      <c r="F18" s="76">
        <f t="shared" si="8"/>
        <v>38464.800000000003</v>
      </c>
      <c r="G18" s="59">
        <f t="shared" si="6"/>
        <v>4.7894212570973211</v>
      </c>
      <c r="H18" s="78">
        <f>SUM(H19:H20)</f>
        <v>27558.300000000003</v>
      </c>
      <c r="I18" s="29">
        <f>SUM(I19:I20)</f>
        <v>16945.5</v>
      </c>
      <c r="J18" s="76">
        <f t="shared" ref="J18" si="9">SUM(J19:J20)</f>
        <v>7558.4</v>
      </c>
      <c r="K18" s="66">
        <f t="shared" si="3"/>
        <v>0.71645504461221687</v>
      </c>
      <c r="L18" s="64">
        <f t="shared" si="4"/>
        <v>0.61489641959046815</v>
      </c>
      <c r="M18" s="67">
        <f t="shared" si="5"/>
        <v>0.44604172199108905</v>
      </c>
      <c r="O18" s="90"/>
    </row>
    <row r="19" spans="1:15" ht="20.25" x14ac:dyDescent="0.3">
      <c r="A19" s="18" t="s">
        <v>24</v>
      </c>
      <c r="B19" s="48" t="s">
        <v>93</v>
      </c>
      <c r="C19" s="55">
        <v>7881.2</v>
      </c>
      <c r="D19" s="21">
        <v>8162.8</v>
      </c>
      <c r="E19" s="30">
        <v>6043.9</v>
      </c>
      <c r="F19" s="77">
        <f>8162.8</f>
        <v>8162.8</v>
      </c>
      <c r="G19" s="61">
        <f t="shared" si="6"/>
        <v>1.0357305994011066</v>
      </c>
      <c r="H19" s="79">
        <v>8211.4</v>
      </c>
      <c r="I19" s="30">
        <v>7253.4</v>
      </c>
      <c r="J19" s="77">
        <v>7058.4</v>
      </c>
      <c r="K19" s="68">
        <f t="shared" si="3"/>
        <v>1.0059538393688439</v>
      </c>
      <c r="L19" s="65">
        <f t="shared" si="4"/>
        <v>0.88333292739362346</v>
      </c>
      <c r="M19" s="69">
        <f t="shared" si="5"/>
        <v>0.97311605591860373</v>
      </c>
      <c r="O19" s="90"/>
    </row>
    <row r="20" spans="1:15" ht="56.25" x14ac:dyDescent="0.3">
      <c r="A20" s="18" t="s">
        <v>92</v>
      </c>
      <c r="B20" s="48" t="s">
        <v>94</v>
      </c>
      <c r="C20" s="54">
        <v>150</v>
      </c>
      <c r="D20" s="21">
        <v>30302</v>
      </c>
      <c r="E20" s="30">
        <v>252.1</v>
      </c>
      <c r="F20" s="77">
        <v>30302</v>
      </c>
      <c r="G20" s="60" t="s">
        <v>87</v>
      </c>
      <c r="H20" s="79">
        <v>19346.900000000001</v>
      </c>
      <c r="I20" s="30">
        <v>9692.1</v>
      </c>
      <c r="J20" s="77">
        <v>500</v>
      </c>
      <c r="K20" s="68">
        <f t="shared" si="3"/>
        <v>0.63846940795987073</v>
      </c>
      <c r="L20" s="65">
        <f t="shared" si="4"/>
        <v>0.50096397872527376</v>
      </c>
      <c r="M20" s="69">
        <f t="shared" si="5"/>
        <v>5.1588407053167008E-2</v>
      </c>
      <c r="O20" s="90"/>
    </row>
    <row r="21" spans="1:15" ht="20.25" x14ac:dyDescent="0.3">
      <c r="A21" s="17" t="s">
        <v>25</v>
      </c>
      <c r="B21" s="46" t="s">
        <v>31</v>
      </c>
      <c r="C21" s="53">
        <f t="shared" ref="C21:F21" si="10">SUM(C22:C27)</f>
        <v>164697.59999999998</v>
      </c>
      <c r="D21" s="42">
        <f t="shared" si="10"/>
        <v>223674.40000000002</v>
      </c>
      <c r="E21" s="31">
        <f t="shared" si="10"/>
        <v>176082.1</v>
      </c>
      <c r="F21" s="75">
        <f t="shared" si="10"/>
        <v>223674.40000000002</v>
      </c>
      <c r="G21" s="59">
        <f t="shared" si="6"/>
        <v>1.3580914354550404</v>
      </c>
      <c r="H21" s="78">
        <f>SUM(H22:H27)</f>
        <v>199325.8</v>
      </c>
      <c r="I21" s="29">
        <f>SUM(I22:I27)</f>
        <v>177604.09999999998</v>
      </c>
      <c r="J21" s="76">
        <f>SUM(J22:J27)</f>
        <v>178825.3</v>
      </c>
      <c r="K21" s="66">
        <f t="shared" si="3"/>
        <v>0.89114266093929373</v>
      </c>
      <c r="L21" s="64">
        <f t="shared" si="4"/>
        <v>0.89102414238397631</v>
      </c>
      <c r="M21" s="67">
        <f t="shared" si="5"/>
        <v>1.0068759673903924</v>
      </c>
      <c r="O21" s="90"/>
    </row>
    <row r="22" spans="1:15" ht="20.25" x14ac:dyDescent="0.3">
      <c r="A22" s="16" t="s">
        <v>26</v>
      </c>
      <c r="B22" s="48" t="s">
        <v>32</v>
      </c>
      <c r="C22" s="54">
        <v>0</v>
      </c>
      <c r="D22" s="21">
        <v>0</v>
      </c>
      <c r="E22" s="30">
        <v>0</v>
      </c>
      <c r="F22" s="77">
        <v>0</v>
      </c>
      <c r="G22" s="60" t="s">
        <v>87</v>
      </c>
      <c r="H22" s="79">
        <v>0</v>
      </c>
      <c r="I22" s="30">
        <v>0</v>
      </c>
      <c r="J22" s="77">
        <v>0</v>
      </c>
      <c r="K22" s="68" t="s">
        <v>87</v>
      </c>
      <c r="L22" s="65" t="s">
        <v>87</v>
      </c>
      <c r="M22" s="69" t="s">
        <v>87</v>
      </c>
      <c r="O22" s="90"/>
    </row>
    <row r="23" spans="1:15" ht="20.25" x14ac:dyDescent="0.3">
      <c r="A23" s="16" t="s">
        <v>27</v>
      </c>
      <c r="B23" s="49" t="s">
        <v>36</v>
      </c>
      <c r="C23" s="54">
        <v>36109</v>
      </c>
      <c r="D23" s="21">
        <v>51005</v>
      </c>
      <c r="E23" s="30">
        <v>28821.8</v>
      </c>
      <c r="F23" s="77">
        <v>51005</v>
      </c>
      <c r="G23" s="60">
        <f t="shared" si="6"/>
        <v>1.4125287324489739</v>
      </c>
      <c r="H23" s="79">
        <v>54385.3</v>
      </c>
      <c r="I23" s="30">
        <v>56615.1</v>
      </c>
      <c r="J23" s="77">
        <v>58936.3</v>
      </c>
      <c r="K23" s="68">
        <f t="shared" si="3"/>
        <v>1.0662738947162043</v>
      </c>
      <c r="L23" s="65">
        <f t="shared" si="4"/>
        <v>1.0410000496457681</v>
      </c>
      <c r="M23" s="69">
        <f t="shared" si="5"/>
        <v>1.0409996626341735</v>
      </c>
      <c r="O23" s="90"/>
    </row>
    <row r="24" spans="1:15" ht="20.25" x14ac:dyDescent="0.3">
      <c r="A24" s="16" t="s">
        <v>103</v>
      </c>
      <c r="B24" s="48" t="s">
        <v>114</v>
      </c>
      <c r="C24" s="55">
        <v>0</v>
      </c>
      <c r="D24" s="21">
        <v>75</v>
      </c>
      <c r="E24" s="30">
        <v>75</v>
      </c>
      <c r="F24" s="77">
        <v>75</v>
      </c>
      <c r="G24" s="61" t="e">
        <f t="shared" si="6"/>
        <v>#DIV/0!</v>
      </c>
      <c r="H24" s="79">
        <v>113.3</v>
      </c>
      <c r="I24" s="30">
        <v>43.3</v>
      </c>
      <c r="J24" s="77">
        <v>43.3</v>
      </c>
      <c r="K24" s="68" t="s">
        <v>87</v>
      </c>
      <c r="L24" s="65" t="s">
        <v>87</v>
      </c>
      <c r="M24" s="69" t="s">
        <v>87</v>
      </c>
      <c r="O24" s="90"/>
    </row>
    <row r="25" spans="1:15" ht="20.25" x14ac:dyDescent="0.3">
      <c r="A25" s="16" t="s">
        <v>28</v>
      </c>
      <c r="B25" s="48" t="s">
        <v>33</v>
      </c>
      <c r="C25" s="55">
        <v>26701.1</v>
      </c>
      <c r="D25" s="21">
        <v>30397.1</v>
      </c>
      <c r="E25" s="30">
        <v>23582.799999999999</v>
      </c>
      <c r="F25" s="77">
        <f>30397.1</f>
        <v>30397.1</v>
      </c>
      <c r="G25" s="61">
        <f t="shared" si="6"/>
        <v>1.1384212635434496</v>
      </c>
      <c r="H25" s="79">
        <v>24050</v>
      </c>
      <c r="I25" s="30">
        <v>21320</v>
      </c>
      <c r="J25" s="77">
        <v>20220</v>
      </c>
      <c r="K25" s="68">
        <f t="shared" si="3"/>
        <v>0.79119389678620666</v>
      </c>
      <c r="L25" s="65">
        <f t="shared" si="4"/>
        <v>0.88648648648648654</v>
      </c>
      <c r="M25" s="69">
        <f t="shared" si="5"/>
        <v>0.94840525328330205</v>
      </c>
      <c r="O25" s="90"/>
    </row>
    <row r="26" spans="1:15" ht="20.25" x14ac:dyDescent="0.3">
      <c r="A26" s="16" t="s">
        <v>29</v>
      </c>
      <c r="B26" s="48" t="s">
        <v>34</v>
      </c>
      <c r="C26" s="55">
        <v>94899.7</v>
      </c>
      <c r="D26" s="21">
        <v>121419.3</v>
      </c>
      <c r="E26" s="30">
        <v>106159.4</v>
      </c>
      <c r="F26" s="77">
        <v>121419.3</v>
      </c>
      <c r="G26" s="61">
        <f t="shared" si="6"/>
        <v>1.2794487232309482</v>
      </c>
      <c r="H26" s="79">
        <v>110657.2</v>
      </c>
      <c r="I26" s="30">
        <v>96555.7</v>
      </c>
      <c r="J26" s="77">
        <v>96555.7</v>
      </c>
      <c r="K26" s="68">
        <f t="shared" si="3"/>
        <v>0.91136417357042909</v>
      </c>
      <c r="L26" s="65">
        <f t="shared" si="4"/>
        <v>0.87256590624017238</v>
      </c>
      <c r="M26" s="69">
        <f t="shared" si="5"/>
        <v>1</v>
      </c>
      <c r="O26" s="90"/>
    </row>
    <row r="27" spans="1:15" ht="37.5" x14ac:dyDescent="0.3">
      <c r="A27" s="16" t="s">
        <v>30</v>
      </c>
      <c r="B27" s="48" t="s">
        <v>35</v>
      </c>
      <c r="C27" s="55">
        <v>6987.8</v>
      </c>
      <c r="D27" s="21">
        <v>20778</v>
      </c>
      <c r="E27" s="30">
        <v>17443.099999999999</v>
      </c>
      <c r="F27" s="77">
        <v>20778</v>
      </c>
      <c r="G27" s="61">
        <f t="shared" si="6"/>
        <v>2.9734680443057901</v>
      </c>
      <c r="H27" s="79">
        <v>10120</v>
      </c>
      <c r="I27" s="30">
        <v>3070</v>
      </c>
      <c r="J27" s="77">
        <v>3070</v>
      </c>
      <c r="K27" s="68">
        <f t="shared" si="3"/>
        <v>0.48705361439984601</v>
      </c>
      <c r="L27" s="65">
        <f t="shared" si="4"/>
        <v>0.30335968379446643</v>
      </c>
      <c r="M27" s="69">
        <f t="shared" si="5"/>
        <v>1</v>
      </c>
      <c r="O27" s="90"/>
    </row>
    <row r="28" spans="1:15" ht="20.25" x14ac:dyDescent="0.3">
      <c r="A28" s="17" t="s">
        <v>38</v>
      </c>
      <c r="B28" s="47" t="s">
        <v>43</v>
      </c>
      <c r="C28" s="53">
        <f>SUM(C29:C32)</f>
        <v>375247.10000000003</v>
      </c>
      <c r="D28" s="42">
        <f>SUM(D29:D32)</f>
        <v>218386.8</v>
      </c>
      <c r="E28" s="29">
        <f t="shared" ref="E28:F28" si="11">SUM(E29:E32)</f>
        <v>109653.9</v>
      </c>
      <c r="F28" s="76">
        <f t="shared" si="11"/>
        <v>218981.99999999997</v>
      </c>
      <c r="G28" s="59">
        <f t="shared" si="6"/>
        <v>0.5835674679431232</v>
      </c>
      <c r="H28" s="78">
        <f>SUM(H29:H32)</f>
        <v>374671.3</v>
      </c>
      <c r="I28" s="29">
        <f>SUM(I29:I32)</f>
        <v>585273.59999999998</v>
      </c>
      <c r="J28" s="76">
        <f t="shared" ref="J28" si="12">SUM(J29:J32)</f>
        <v>305391.09999999998</v>
      </c>
      <c r="K28" s="66">
        <f t="shared" si="3"/>
        <v>1.7109684814276975</v>
      </c>
      <c r="L28" s="64">
        <f t="shared" si="4"/>
        <v>1.5620988316959425</v>
      </c>
      <c r="M28" s="67">
        <f t="shared" si="5"/>
        <v>0.52179203025730192</v>
      </c>
      <c r="O28" s="90"/>
    </row>
    <row r="29" spans="1:15" ht="20.25" x14ac:dyDescent="0.3">
      <c r="A29" s="16" t="s">
        <v>39</v>
      </c>
      <c r="B29" s="48" t="s">
        <v>44</v>
      </c>
      <c r="C29" s="55">
        <v>1428.9</v>
      </c>
      <c r="D29" s="21">
        <v>1617.8</v>
      </c>
      <c r="E29" s="30">
        <v>989.5</v>
      </c>
      <c r="F29" s="77">
        <v>1617.8</v>
      </c>
      <c r="G29" s="61">
        <f t="shared" si="6"/>
        <v>1.1321995940933585</v>
      </c>
      <c r="H29" s="79">
        <v>700</v>
      </c>
      <c r="I29" s="30">
        <v>700</v>
      </c>
      <c r="J29" s="77">
        <v>700</v>
      </c>
      <c r="K29" s="68">
        <f t="shared" si="3"/>
        <v>0.43268636419829398</v>
      </c>
      <c r="L29" s="65">
        <f t="shared" si="4"/>
        <v>1</v>
      </c>
      <c r="M29" s="69">
        <f t="shared" si="5"/>
        <v>1</v>
      </c>
      <c r="O29" s="90"/>
    </row>
    <row r="30" spans="1:15" ht="20.25" x14ac:dyDescent="0.3">
      <c r="A30" s="16" t="s">
        <v>40</v>
      </c>
      <c r="B30" s="48" t="s">
        <v>45</v>
      </c>
      <c r="C30" s="55">
        <v>331930.90000000002</v>
      </c>
      <c r="D30" s="21">
        <v>144678.5</v>
      </c>
      <c r="E30" s="30">
        <v>62863.6</v>
      </c>
      <c r="F30" s="77">
        <v>144678.5</v>
      </c>
      <c r="G30" s="61">
        <f t="shared" si="6"/>
        <v>0.43586933304491987</v>
      </c>
      <c r="H30" s="79">
        <v>355135.5</v>
      </c>
      <c r="I30" s="30">
        <v>567494.6</v>
      </c>
      <c r="J30" s="77">
        <v>288242.09999999998</v>
      </c>
      <c r="K30" s="68">
        <f t="shared" si="3"/>
        <v>2.4546529028155533</v>
      </c>
      <c r="L30" s="65">
        <f t="shared" si="4"/>
        <v>1.5979664100040687</v>
      </c>
      <c r="M30" s="69">
        <f t="shared" si="5"/>
        <v>0.50792042778909263</v>
      </c>
      <c r="O30" s="90"/>
    </row>
    <row r="31" spans="1:15" ht="20.25" x14ac:dyDescent="0.3">
      <c r="A31" s="16" t="s">
        <v>41</v>
      </c>
      <c r="B31" s="48" t="s">
        <v>46</v>
      </c>
      <c r="C31" s="55">
        <v>34799.599999999999</v>
      </c>
      <c r="D31" s="21">
        <v>62764.4</v>
      </c>
      <c r="E31" s="30">
        <v>38684.699999999997</v>
      </c>
      <c r="F31" s="77">
        <v>62764.4</v>
      </c>
      <c r="G31" s="61">
        <f t="shared" si="6"/>
        <v>1.8035954436257888</v>
      </c>
      <c r="H31" s="79">
        <v>10460.799999999999</v>
      </c>
      <c r="I31" s="30">
        <v>9430</v>
      </c>
      <c r="J31" s="77">
        <v>8830</v>
      </c>
      <c r="K31" s="68">
        <f t="shared" si="3"/>
        <v>0.1666677288399156</v>
      </c>
      <c r="L31" s="65">
        <f t="shared" si="4"/>
        <v>0.9014606913429184</v>
      </c>
      <c r="M31" s="69">
        <f t="shared" si="5"/>
        <v>0.93637327677624604</v>
      </c>
      <c r="O31" s="90"/>
    </row>
    <row r="32" spans="1:15" ht="37.5" x14ac:dyDescent="0.3">
      <c r="A32" s="16" t="s">
        <v>90</v>
      </c>
      <c r="B32" s="48" t="s">
        <v>91</v>
      </c>
      <c r="C32" s="54">
        <v>7087.7</v>
      </c>
      <c r="D32" s="21">
        <v>9326.1</v>
      </c>
      <c r="E32" s="30">
        <v>7116.1</v>
      </c>
      <c r="F32" s="77">
        <f>9326.1+595.2</f>
        <v>9921.3000000000011</v>
      </c>
      <c r="G32" s="60">
        <f t="shared" si="6"/>
        <v>1.3997911875502633</v>
      </c>
      <c r="H32" s="79">
        <v>8375</v>
      </c>
      <c r="I32" s="30">
        <v>7649</v>
      </c>
      <c r="J32" s="77">
        <v>7619</v>
      </c>
      <c r="K32" s="68">
        <f t="shared" si="3"/>
        <v>0.84414340862588566</v>
      </c>
      <c r="L32" s="65">
        <f t="shared" si="4"/>
        <v>0.91331343283582089</v>
      </c>
      <c r="M32" s="69">
        <f t="shared" si="5"/>
        <v>0.99607791868218065</v>
      </c>
      <c r="O32" s="90"/>
    </row>
    <row r="33" spans="1:15" ht="20.25" x14ac:dyDescent="0.3">
      <c r="A33" s="17" t="s">
        <v>111</v>
      </c>
      <c r="B33" s="84"/>
      <c r="C33" s="53">
        <f>C34</f>
        <v>0</v>
      </c>
      <c r="D33" s="85">
        <f t="shared" ref="D33:F33" si="13">D34</f>
        <v>9836.1</v>
      </c>
      <c r="E33" s="29">
        <f t="shared" si="13"/>
        <v>0</v>
      </c>
      <c r="F33" s="86">
        <f t="shared" si="13"/>
        <v>9836.1</v>
      </c>
      <c r="G33" s="59" t="e">
        <f>F33/C33</f>
        <v>#DIV/0!</v>
      </c>
      <c r="H33" s="53">
        <f t="shared" ref="H33" si="14">H34</f>
        <v>0</v>
      </c>
      <c r="I33" s="53">
        <f t="shared" ref="I33" si="15">I34</f>
        <v>0</v>
      </c>
      <c r="J33" s="53">
        <f t="shared" ref="J33" si="16">J34</f>
        <v>0</v>
      </c>
      <c r="K33" s="66">
        <f t="shared" ref="K33:K34" si="17">H33/F33</f>
        <v>0</v>
      </c>
      <c r="L33" s="64" t="e">
        <f t="shared" ref="L33:L34" si="18">I33/H33</f>
        <v>#DIV/0!</v>
      </c>
      <c r="M33" s="67" t="e">
        <f t="shared" ref="M33:M34" si="19">J33/I33</f>
        <v>#DIV/0!</v>
      </c>
      <c r="O33" s="90"/>
    </row>
    <row r="34" spans="1:15" ht="37.5" x14ac:dyDescent="0.3">
      <c r="A34" s="16" t="s">
        <v>112</v>
      </c>
      <c r="B34" s="48" t="s">
        <v>113</v>
      </c>
      <c r="C34" s="54">
        <v>0</v>
      </c>
      <c r="D34" s="21">
        <v>9836.1</v>
      </c>
      <c r="E34" s="30">
        <v>0</v>
      </c>
      <c r="F34" s="77">
        <v>9836.1</v>
      </c>
      <c r="G34" s="60"/>
      <c r="H34" s="79"/>
      <c r="I34" s="30"/>
      <c r="J34" s="77"/>
      <c r="K34" s="68">
        <f t="shared" si="17"/>
        <v>0</v>
      </c>
      <c r="L34" s="65" t="e">
        <f t="shared" si="18"/>
        <v>#DIV/0!</v>
      </c>
      <c r="M34" s="69" t="e">
        <f t="shared" si="19"/>
        <v>#DIV/0!</v>
      </c>
      <c r="O34" s="90"/>
    </row>
    <row r="35" spans="1:15" ht="20.25" x14ac:dyDescent="0.3">
      <c r="A35" s="17" t="s">
        <v>42</v>
      </c>
      <c r="B35" s="47" t="s">
        <v>47</v>
      </c>
      <c r="C35" s="53">
        <f>SUM(C36:C40)</f>
        <v>653701.70000000007</v>
      </c>
      <c r="D35" s="42">
        <f>SUM(D36+D37+D38+D39+D40)</f>
        <v>752482.09999999986</v>
      </c>
      <c r="E35" s="31">
        <f>SUM(E36:E40)</f>
        <v>569245.79999999993</v>
      </c>
      <c r="F35" s="76">
        <f>SUM(F36:F40)</f>
        <v>752749.89999999991</v>
      </c>
      <c r="G35" s="59">
        <f t="shared" si="6"/>
        <v>1.1515189573470588</v>
      </c>
      <c r="H35" s="78">
        <f>SUM(H36:H40)</f>
        <v>731200.1</v>
      </c>
      <c r="I35" s="29">
        <f>SUM(I36:I40)</f>
        <v>690542.6</v>
      </c>
      <c r="J35" s="76">
        <f>SUM(J36:J40)</f>
        <v>666999.99999999988</v>
      </c>
      <c r="K35" s="66">
        <f t="shared" si="3"/>
        <v>0.9713718992191166</v>
      </c>
      <c r="L35" s="64">
        <f t="shared" si="4"/>
        <v>0.94439620563509219</v>
      </c>
      <c r="M35" s="67">
        <f t="shared" si="5"/>
        <v>0.96590709972129152</v>
      </c>
      <c r="O35" s="90"/>
    </row>
    <row r="36" spans="1:15" ht="20.25" x14ac:dyDescent="0.3">
      <c r="A36" s="16" t="s">
        <v>48</v>
      </c>
      <c r="B36" s="48" t="s">
        <v>53</v>
      </c>
      <c r="C36" s="55">
        <v>194406.5</v>
      </c>
      <c r="D36" s="21">
        <v>210617.1</v>
      </c>
      <c r="E36" s="30">
        <v>156400.29999999999</v>
      </c>
      <c r="F36" s="77">
        <v>210617.1</v>
      </c>
      <c r="G36" s="61">
        <f t="shared" si="6"/>
        <v>1.0833850720011935</v>
      </c>
      <c r="H36" s="79">
        <v>201459</v>
      </c>
      <c r="I36" s="30">
        <v>187573.5</v>
      </c>
      <c r="J36" s="77">
        <v>182450.5</v>
      </c>
      <c r="K36" s="68">
        <f t="shared" si="3"/>
        <v>0.9565177756222073</v>
      </c>
      <c r="L36" s="65">
        <f t="shared" si="4"/>
        <v>0.93107530564531737</v>
      </c>
      <c r="M36" s="69">
        <f t="shared" si="5"/>
        <v>0.97268803962180161</v>
      </c>
      <c r="O36" s="90"/>
    </row>
    <row r="37" spans="1:15" ht="20.25" x14ac:dyDescent="0.3">
      <c r="A37" s="16" t="s">
        <v>49</v>
      </c>
      <c r="B37" s="48" t="s">
        <v>54</v>
      </c>
      <c r="C37" s="55">
        <v>373762.9</v>
      </c>
      <c r="D37" s="21">
        <v>420969.4</v>
      </c>
      <c r="E37" s="30">
        <v>317789</v>
      </c>
      <c r="F37" s="77">
        <v>420969.4</v>
      </c>
      <c r="G37" s="61">
        <f t="shared" si="6"/>
        <v>1.1263006574488801</v>
      </c>
      <c r="H37" s="79">
        <v>419175.5</v>
      </c>
      <c r="I37" s="30">
        <v>407245.8</v>
      </c>
      <c r="J37" s="77">
        <v>389176.2</v>
      </c>
      <c r="K37" s="68">
        <f t="shared" si="3"/>
        <v>0.99573864513667731</v>
      </c>
      <c r="L37" s="65">
        <f t="shared" si="4"/>
        <v>0.97154008285312476</v>
      </c>
      <c r="M37" s="69">
        <f t="shared" si="5"/>
        <v>0.95562974498447872</v>
      </c>
      <c r="O37" s="90"/>
    </row>
    <row r="38" spans="1:15" ht="20.25" x14ac:dyDescent="0.3">
      <c r="A38" s="16" t="s">
        <v>50</v>
      </c>
      <c r="B38" s="48" t="s">
        <v>55</v>
      </c>
      <c r="C38" s="55">
        <v>56375</v>
      </c>
      <c r="D38" s="21">
        <v>86858.7</v>
      </c>
      <c r="E38" s="30">
        <v>67788.399999999994</v>
      </c>
      <c r="F38" s="77">
        <v>86858.7</v>
      </c>
      <c r="G38" s="61">
        <f t="shared" si="6"/>
        <v>1.540730820399113</v>
      </c>
      <c r="H38" s="79">
        <v>80283.5</v>
      </c>
      <c r="I38" s="30">
        <v>66691</v>
      </c>
      <c r="J38" s="77">
        <v>66641</v>
      </c>
      <c r="K38" s="68">
        <f t="shared" si="3"/>
        <v>0.9243000413314959</v>
      </c>
      <c r="L38" s="65">
        <f t="shared" si="4"/>
        <v>0.83069372909751071</v>
      </c>
      <c r="M38" s="69">
        <f t="shared" si="5"/>
        <v>0.99925027365011776</v>
      </c>
      <c r="O38" s="90"/>
    </row>
    <row r="39" spans="1:15" ht="20.25" x14ac:dyDescent="0.3">
      <c r="A39" s="16" t="s">
        <v>51</v>
      </c>
      <c r="B39" s="50" t="s">
        <v>56</v>
      </c>
      <c r="C39" s="55">
        <v>460.4</v>
      </c>
      <c r="D39" s="21">
        <v>402.2</v>
      </c>
      <c r="E39" s="30">
        <v>402.2</v>
      </c>
      <c r="F39" s="77">
        <v>402.2</v>
      </c>
      <c r="G39" s="61">
        <f t="shared" si="6"/>
        <v>0.87358818418766293</v>
      </c>
      <c r="H39" s="79">
        <v>411.1</v>
      </c>
      <c r="I39" s="30">
        <v>411.1</v>
      </c>
      <c r="J39" s="77">
        <v>411.1</v>
      </c>
      <c r="K39" s="68">
        <f t="shared" si="3"/>
        <v>1.0221282943809051</v>
      </c>
      <c r="L39" s="65">
        <f t="shared" si="4"/>
        <v>1</v>
      </c>
      <c r="M39" s="69">
        <f t="shared" si="5"/>
        <v>1</v>
      </c>
      <c r="O39" s="90"/>
    </row>
    <row r="40" spans="1:15" ht="20.25" x14ac:dyDescent="0.3">
      <c r="A40" s="16" t="s">
        <v>52</v>
      </c>
      <c r="B40" s="48" t="s">
        <v>57</v>
      </c>
      <c r="C40" s="55">
        <v>28696.9</v>
      </c>
      <c r="D40" s="21">
        <v>33634.699999999997</v>
      </c>
      <c r="E40" s="30">
        <v>26865.9</v>
      </c>
      <c r="F40" s="77">
        <f>33634.7+126.3+611.5-470</f>
        <v>33902.5</v>
      </c>
      <c r="G40" s="61">
        <f t="shared" si="6"/>
        <v>1.1813993846025179</v>
      </c>
      <c r="H40" s="79">
        <v>29871</v>
      </c>
      <c r="I40" s="30">
        <v>28621.200000000001</v>
      </c>
      <c r="J40" s="77">
        <v>28321.200000000001</v>
      </c>
      <c r="K40" s="68">
        <f t="shared" si="3"/>
        <v>0.88108546567362289</v>
      </c>
      <c r="L40" s="65">
        <f t="shared" si="4"/>
        <v>0.95816008838003419</v>
      </c>
      <c r="M40" s="69">
        <f t="shared" si="5"/>
        <v>0.9895182591924867</v>
      </c>
      <c r="O40" s="90"/>
    </row>
    <row r="41" spans="1:15" ht="20.25" x14ac:dyDescent="0.3">
      <c r="A41" s="19" t="s">
        <v>58</v>
      </c>
      <c r="B41" s="47" t="s">
        <v>59</v>
      </c>
      <c r="C41" s="53">
        <f>SUM(C42:C43)</f>
        <v>145766</v>
      </c>
      <c r="D41" s="42">
        <f t="shared" ref="D41:F41" si="20">SUM(D42:D43)</f>
        <v>184349.19999999998</v>
      </c>
      <c r="E41" s="29">
        <f t="shared" si="20"/>
        <v>142442.20000000001</v>
      </c>
      <c r="F41" s="75">
        <f t="shared" si="20"/>
        <v>184491.59999999998</v>
      </c>
      <c r="G41" s="59">
        <f t="shared" si="6"/>
        <v>1.2656696348942824</v>
      </c>
      <c r="H41" s="78">
        <f>SUM(H42:H43)</f>
        <v>144697.79999999999</v>
      </c>
      <c r="I41" s="29">
        <f>SUM(I42:I43)</f>
        <v>130455.4</v>
      </c>
      <c r="J41" s="76">
        <f>SUM(J42:J43)</f>
        <v>129655.4</v>
      </c>
      <c r="K41" s="66">
        <f t="shared" si="3"/>
        <v>0.78430562692285177</v>
      </c>
      <c r="L41" s="64">
        <f t="shared" si="4"/>
        <v>0.90157141297241561</v>
      </c>
      <c r="M41" s="67">
        <f t="shared" si="5"/>
        <v>0.99386763598900463</v>
      </c>
      <c r="O41" s="90"/>
    </row>
    <row r="42" spans="1:15" ht="20.25" x14ac:dyDescent="0.3">
      <c r="A42" s="16" t="s">
        <v>60</v>
      </c>
      <c r="B42" s="48" t="s">
        <v>62</v>
      </c>
      <c r="C42" s="55">
        <v>107817</v>
      </c>
      <c r="D42" s="21">
        <v>139991.29999999999</v>
      </c>
      <c r="E42" s="30">
        <v>106568.5</v>
      </c>
      <c r="F42" s="77">
        <v>139991.29999999999</v>
      </c>
      <c r="G42" s="61">
        <f t="shared" si="6"/>
        <v>1.2984158342376433</v>
      </c>
      <c r="H42" s="79">
        <v>106251.8</v>
      </c>
      <c r="I42" s="30">
        <v>94306.4</v>
      </c>
      <c r="J42" s="77">
        <v>93506.4</v>
      </c>
      <c r="K42" s="68">
        <f t="shared" si="3"/>
        <v>0.75898859429121679</v>
      </c>
      <c r="L42" s="65">
        <f t="shared" si="4"/>
        <v>0.88757461050071618</v>
      </c>
      <c r="M42" s="69">
        <f t="shared" si="5"/>
        <v>0.9915170126311682</v>
      </c>
      <c r="O42" s="90"/>
    </row>
    <row r="43" spans="1:15" ht="26.25" customHeight="1" x14ac:dyDescent="0.3">
      <c r="A43" s="16" t="s">
        <v>61</v>
      </c>
      <c r="B43" s="48" t="s">
        <v>63</v>
      </c>
      <c r="C43" s="55">
        <v>37949</v>
      </c>
      <c r="D43" s="21">
        <v>44357.9</v>
      </c>
      <c r="E43" s="30">
        <v>35873.699999999997</v>
      </c>
      <c r="F43" s="77">
        <f>44357.9+142.4</f>
        <v>44500.3</v>
      </c>
      <c r="G43" s="61">
        <f t="shared" si="6"/>
        <v>1.1726343250151521</v>
      </c>
      <c r="H43" s="79">
        <v>38446</v>
      </c>
      <c r="I43" s="30">
        <v>36149</v>
      </c>
      <c r="J43" s="77">
        <v>36149</v>
      </c>
      <c r="K43" s="68">
        <f t="shared" si="3"/>
        <v>0.86394923180293159</v>
      </c>
      <c r="L43" s="65">
        <f t="shared" si="4"/>
        <v>0.94025386256047438</v>
      </c>
      <c r="M43" s="69">
        <f t="shared" si="5"/>
        <v>1</v>
      </c>
      <c r="O43" s="90"/>
    </row>
    <row r="44" spans="1:15" ht="20.25" x14ac:dyDescent="0.3">
      <c r="A44" s="19" t="s">
        <v>64</v>
      </c>
      <c r="B44" s="47" t="s">
        <v>65</v>
      </c>
      <c r="C44" s="53">
        <f t="shared" ref="C44:F44" si="21">SUM(C45:C49)</f>
        <v>178390.9</v>
      </c>
      <c r="D44" s="42">
        <f t="shared" si="21"/>
        <v>265838.40000000002</v>
      </c>
      <c r="E44" s="31">
        <f t="shared" si="21"/>
        <v>215992.4</v>
      </c>
      <c r="F44" s="75">
        <f t="shared" si="21"/>
        <v>265734</v>
      </c>
      <c r="G44" s="59">
        <f t="shared" si="6"/>
        <v>1.4896163425376518</v>
      </c>
      <c r="H44" s="78">
        <f>SUM(H45:H49)</f>
        <v>263089.89999999997</v>
      </c>
      <c r="I44" s="29">
        <f>SUM(I45:I49)</f>
        <v>263603.8</v>
      </c>
      <c r="J44" s="76">
        <f>SUM(J45:J49)</f>
        <v>262926.8</v>
      </c>
      <c r="K44" s="66">
        <f t="shared" si="3"/>
        <v>0.99004982426035049</v>
      </c>
      <c r="L44" s="64">
        <f t="shared" si="4"/>
        <v>1.0019533247000361</v>
      </c>
      <c r="M44" s="67">
        <f t="shared" si="5"/>
        <v>0.99743175174257726</v>
      </c>
      <c r="O44" s="90"/>
    </row>
    <row r="45" spans="1:15" ht="20.25" x14ac:dyDescent="0.3">
      <c r="A45" s="20" t="s">
        <v>66</v>
      </c>
      <c r="B45" s="48" t="s">
        <v>67</v>
      </c>
      <c r="C45" s="55">
        <v>6046.4</v>
      </c>
      <c r="D45" s="21">
        <v>6956</v>
      </c>
      <c r="E45" s="30">
        <v>5725</v>
      </c>
      <c r="F45" s="77">
        <v>6956</v>
      </c>
      <c r="G45" s="61">
        <f t="shared" si="6"/>
        <v>1.150436623445356</v>
      </c>
      <c r="H45" s="79">
        <v>5800</v>
      </c>
      <c r="I45" s="30">
        <v>4700</v>
      </c>
      <c r="J45" s="77">
        <v>4700</v>
      </c>
      <c r="K45" s="68">
        <f t="shared" si="3"/>
        <v>0.83381253594019555</v>
      </c>
      <c r="L45" s="65">
        <f t="shared" si="4"/>
        <v>0.81034482758620685</v>
      </c>
      <c r="M45" s="69">
        <f t="shared" si="5"/>
        <v>1</v>
      </c>
      <c r="O45" s="90"/>
    </row>
    <row r="46" spans="1:15" ht="20.25" x14ac:dyDescent="0.3">
      <c r="A46" s="20" t="s">
        <v>68</v>
      </c>
      <c r="B46" s="48" t="s">
        <v>69</v>
      </c>
      <c r="C46" s="55">
        <v>96239.8</v>
      </c>
      <c r="D46" s="21">
        <v>135114.6</v>
      </c>
      <c r="E46" s="30">
        <v>98800</v>
      </c>
      <c r="F46" s="77">
        <v>135114.6</v>
      </c>
      <c r="G46" s="61">
        <f t="shared" si="6"/>
        <v>1.4039368327864357</v>
      </c>
      <c r="H46" s="79">
        <v>113744</v>
      </c>
      <c r="I46" s="30">
        <v>117220.6</v>
      </c>
      <c r="J46" s="77">
        <v>117220.6</v>
      </c>
      <c r="K46" s="68">
        <f t="shared" si="3"/>
        <v>0.84183352502246234</v>
      </c>
      <c r="L46" s="65">
        <f t="shared" si="4"/>
        <v>1.0305651287100859</v>
      </c>
      <c r="M46" s="69">
        <f t="shared" si="5"/>
        <v>1</v>
      </c>
      <c r="O46" s="90"/>
    </row>
    <row r="47" spans="1:15" ht="20.25" x14ac:dyDescent="0.3">
      <c r="A47" s="20" t="s">
        <v>70</v>
      </c>
      <c r="B47" s="48" t="s">
        <v>71</v>
      </c>
      <c r="C47" s="55">
        <v>17920.599999999999</v>
      </c>
      <c r="D47" s="21">
        <v>10491.6</v>
      </c>
      <c r="E47" s="30">
        <v>9217.6</v>
      </c>
      <c r="F47" s="77">
        <v>10491.6</v>
      </c>
      <c r="G47" s="61">
        <f t="shared" si="6"/>
        <v>0.58544914790799418</v>
      </c>
      <c r="H47" s="79">
        <v>7253.1</v>
      </c>
      <c r="I47" s="30">
        <v>7253.1</v>
      </c>
      <c r="J47" s="77">
        <v>6576.1</v>
      </c>
      <c r="K47" s="68">
        <f t="shared" si="3"/>
        <v>0.69132448816195813</v>
      </c>
      <c r="L47" s="65">
        <f t="shared" si="4"/>
        <v>1</v>
      </c>
      <c r="M47" s="69">
        <f t="shared" si="5"/>
        <v>0.90666060029504625</v>
      </c>
      <c r="O47" s="90"/>
    </row>
    <row r="48" spans="1:15" ht="20.25" x14ac:dyDescent="0.3">
      <c r="A48" s="20" t="s">
        <v>72</v>
      </c>
      <c r="B48" s="48" t="s">
        <v>73</v>
      </c>
      <c r="C48" s="55">
        <v>38075.9</v>
      </c>
      <c r="D48" s="21">
        <v>89133.3</v>
      </c>
      <c r="E48" s="30">
        <v>83944.9</v>
      </c>
      <c r="F48" s="77">
        <f>89133.3-133.3</f>
        <v>89000</v>
      </c>
      <c r="G48" s="61">
        <f t="shared" si="6"/>
        <v>2.3374365412242391</v>
      </c>
      <c r="H48" s="79">
        <v>110484.7</v>
      </c>
      <c r="I48" s="30">
        <v>110351</v>
      </c>
      <c r="J48" s="77">
        <v>110351</v>
      </c>
      <c r="K48" s="68">
        <f t="shared" si="3"/>
        <v>1.2414011235955056</v>
      </c>
      <c r="L48" s="65">
        <f t="shared" si="4"/>
        <v>0.99878987769347249</v>
      </c>
      <c r="M48" s="69">
        <f t="shared" si="5"/>
        <v>1</v>
      </c>
      <c r="O48" s="90"/>
    </row>
    <row r="49" spans="1:15" ht="24" customHeight="1" x14ac:dyDescent="0.3">
      <c r="A49" s="20" t="s">
        <v>74</v>
      </c>
      <c r="B49" s="48" t="s">
        <v>75</v>
      </c>
      <c r="C49" s="55">
        <v>20108.2</v>
      </c>
      <c r="D49" s="21">
        <v>24142.9</v>
      </c>
      <c r="E49" s="30">
        <v>18304.900000000001</v>
      </c>
      <c r="F49" s="77">
        <f>24142.9+28.9</f>
        <v>24171.800000000003</v>
      </c>
      <c r="G49" s="61">
        <f t="shared" si="6"/>
        <v>1.2020867108940632</v>
      </c>
      <c r="H49" s="79">
        <v>25808.1</v>
      </c>
      <c r="I49" s="30">
        <v>24079.1</v>
      </c>
      <c r="J49" s="77">
        <v>24079.1</v>
      </c>
      <c r="K49" s="68">
        <f t="shared" si="3"/>
        <v>1.0676945862534026</v>
      </c>
      <c r="L49" s="65">
        <f t="shared" si="4"/>
        <v>0.93300552927181779</v>
      </c>
      <c r="M49" s="69">
        <f t="shared" si="5"/>
        <v>1</v>
      </c>
      <c r="O49" s="90"/>
    </row>
    <row r="50" spans="1:15" ht="20.25" x14ac:dyDescent="0.3">
      <c r="A50" s="19" t="s">
        <v>76</v>
      </c>
      <c r="B50" s="47" t="s">
        <v>77</v>
      </c>
      <c r="C50" s="53">
        <f>SUM(C51+C52+C53)</f>
        <v>21475</v>
      </c>
      <c r="D50" s="42">
        <f>SUM(D51+D52+D53)</f>
        <v>10367.799999999999</v>
      </c>
      <c r="E50" s="29">
        <f t="shared" ref="E50:F50" si="22">SUM(E51+E52+E53)</f>
        <v>4844.3</v>
      </c>
      <c r="F50" s="76">
        <f t="shared" si="22"/>
        <v>10367.799999999999</v>
      </c>
      <c r="G50" s="59">
        <f t="shared" si="6"/>
        <v>0.48278463329452848</v>
      </c>
      <c r="H50" s="78">
        <f>SUM(H51+H52+H53)</f>
        <v>5586.2</v>
      </c>
      <c r="I50" s="29">
        <f>SUM(I51+I52+I53)</f>
        <v>1530</v>
      </c>
      <c r="J50" s="76">
        <f t="shared" ref="J50" si="23">SUM(J51+J52+J53)</f>
        <v>1530</v>
      </c>
      <c r="K50" s="66">
        <f t="shared" si="3"/>
        <v>0.53880283184475009</v>
      </c>
      <c r="L50" s="64">
        <f t="shared" si="4"/>
        <v>0.27388922702373708</v>
      </c>
      <c r="M50" s="67">
        <f t="shared" si="5"/>
        <v>1</v>
      </c>
      <c r="O50" s="90"/>
    </row>
    <row r="51" spans="1:15" ht="20.25" x14ac:dyDescent="0.3">
      <c r="A51" s="20" t="s">
        <v>78</v>
      </c>
      <c r="B51" s="48" t="s">
        <v>79</v>
      </c>
      <c r="C51" s="55">
        <v>12181.5</v>
      </c>
      <c r="D51" s="21">
        <v>1130</v>
      </c>
      <c r="E51" s="33">
        <v>846.2</v>
      </c>
      <c r="F51" s="77">
        <v>1130</v>
      </c>
      <c r="G51" s="61">
        <f t="shared" si="6"/>
        <v>9.2763616960144485E-2</v>
      </c>
      <c r="H51" s="79">
        <v>1260</v>
      </c>
      <c r="I51" s="30">
        <v>1270</v>
      </c>
      <c r="J51" s="77">
        <v>1270</v>
      </c>
      <c r="K51" s="68">
        <f t="shared" si="3"/>
        <v>1.1150442477876106</v>
      </c>
      <c r="L51" s="65">
        <f t="shared" si="4"/>
        <v>1.0079365079365079</v>
      </c>
      <c r="M51" s="69">
        <f t="shared" si="5"/>
        <v>1</v>
      </c>
      <c r="O51" s="90"/>
    </row>
    <row r="52" spans="1:15" ht="20.25" x14ac:dyDescent="0.3">
      <c r="A52" s="20" t="s">
        <v>88</v>
      </c>
      <c r="B52" s="48" t="s">
        <v>89</v>
      </c>
      <c r="C52" s="54">
        <v>4658.6000000000004</v>
      </c>
      <c r="D52" s="21">
        <v>9237.7999999999993</v>
      </c>
      <c r="E52" s="33">
        <v>3998.1</v>
      </c>
      <c r="F52" s="77">
        <v>9237.7999999999993</v>
      </c>
      <c r="G52" s="60">
        <f t="shared" si="6"/>
        <v>1.9829562529515301</v>
      </c>
      <c r="H52" s="79">
        <v>4326.2</v>
      </c>
      <c r="I52" s="30">
        <v>260</v>
      </c>
      <c r="J52" s="77">
        <v>260</v>
      </c>
      <c r="K52" s="68">
        <f t="shared" si="3"/>
        <v>0.46831496676697915</v>
      </c>
      <c r="L52" s="65">
        <f t="shared" si="4"/>
        <v>6.0098932088206741E-2</v>
      </c>
      <c r="M52" s="69">
        <f t="shared" si="5"/>
        <v>1</v>
      </c>
      <c r="O52" s="90"/>
    </row>
    <row r="53" spans="1:15" ht="20.25" x14ac:dyDescent="0.3">
      <c r="A53" s="20" t="s">
        <v>80</v>
      </c>
      <c r="B53" s="48" t="s">
        <v>81</v>
      </c>
      <c r="C53" s="54">
        <v>4634.8999999999996</v>
      </c>
      <c r="D53" s="21">
        <v>0</v>
      </c>
      <c r="E53" s="33">
        <v>0</v>
      </c>
      <c r="F53" s="77">
        <v>0</v>
      </c>
      <c r="G53" s="60">
        <f t="shared" si="6"/>
        <v>0</v>
      </c>
      <c r="H53" s="79">
        <v>0</v>
      </c>
      <c r="I53" s="30">
        <v>0</v>
      </c>
      <c r="J53" s="77">
        <v>0</v>
      </c>
      <c r="K53" s="68" t="e">
        <f t="shared" si="3"/>
        <v>#DIV/0!</v>
      </c>
      <c r="L53" s="65" t="e">
        <f t="shared" si="4"/>
        <v>#DIV/0!</v>
      </c>
      <c r="M53" s="69" t="e">
        <f t="shared" si="5"/>
        <v>#DIV/0!</v>
      </c>
      <c r="O53" s="90"/>
    </row>
    <row r="54" spans="1:15" ht="20.25" x14ac:dyDescent="0.3">
      <c r="A54" s="19" t="s">
        <v>82</v>
      </c>
      <c r="B54" s="47" t="s">
        <v>83</v>
      </c>
      <c r="C54" s="53">
        <f t="shared" ref="C54:F54" si="24">SUM(C55:C55)</f>
        <v>4743</v>
      </c>
      <c r="D54" s="42">
        <f t="shared" si="24"/>
        <v>3877.8</v>
      </c>
      <c r="E54" s="29">
        <f t="shared" si="24"/>
        <v>3162.3</v>
      </c>
      <c r="F54" s="75">
        <f t="shared" si="24"/>
        <v>3877.8</v>
      </c>
      <c r="G54" s="59">
        <f t="shared" si="6"/>
        <v>0.81758380771663508</v>
      </c>
      <c r="H54" s="78">
        <f>SUM(H55:H55)</f>
        <v>3400</v>
      </c>
      <c r="I54" s="29">
        <f>SUM(I55:I55)</f>
        <v>3100</v>
      </c>
      <c r="J54" s="76">
        <f>SUM(J55:J55)</f>
        <v>3050</v>
      </c>
      <c r="K54" s="66">
        <f t="shared" si="3"/>
        <v>0.87678580638506365</v>
      </c>
      <c r="L54" s="64">
        <f t="shared" si="4"/>
        <v>0.91176470588235292</v>
      </c>
      <c r="M54" s="67">
        <f t="shared" si="5"/>
        <v>0.9838709677419355</v>
      </c>
      <c r="O54" s="90"/>
    </row>
    <row r="55" spans="1:15" ht="20.25" x14ac:dyDescent="0.3">
      <c r="A55" s="20" t="s">
        <v>84</v>
      </c>
      <c r="B55" s="48" t="s">
        <v>85</v>
      </c>
      <c r="C55" s="55">
        <v>4743</v>
      </c>
      <c r="D55" s="21">
        <v>3877.8</v>
      </c>
      <c r="E55" s="30">
        <v>3162.3</v>
      </c>
      <c r="F55" s="77">
        <v>3877.8</v>
      </c>
      <c r="G55" s="61">
        <f t="shared" si="6"/>
        <v>0.81758380771663508</v>
      </c>
      <c r="H55" s="79">
        <v>3400</v>
      </c>
      <c r="I55" s="30">
        <v>3100</v>
      </c>
      <c r="J55" s="77">
        <v>3050</v>
      </c>
      <c r="K55" s="68">
        <f t="shared" si="3"/>
        <v>0.87678580638506365</v>
      </c>
      <c r="L55" s="65">
        <f t="shared" si="4"/>
        <v>0.91176470588235292</v>
      </c>
      <c r="M55" s="69">
        <f t="shared" si="5"/>
        <v>0.9838709677419355</v>
      </c>
      <c r="O55" s="90"/>
    </row>
    <row r="56" spans="1:15" ht="21" thickBot="1" x14ac:dyDescent="0.35">
      <c r="A56" s="18"/>
      <c r="B56" s="51" t="s">
        <v>1</v>
      </c>
      <c r="C56" s="56">
        <v>0</v>
      </c>
      <c r="D56" s="22">
        <v>0</v>
      </c>
      <c r="E56" s="7">
        <v>0</v>
      </c>
      <c r="F56" s="57">
        <v>0</v>
      </c>
      <c r="G56" s="62" t="s">
        <v>87</v>
      </c>
      <c r="H56" s="81"/>
      <c r="I56" s="82">
        <v>15550</v>
      </c>
      <c r="J56" s="83">
        <v>30750</v>
      </c>
      <c r="K56" s="70" t="s">
        <v>87</v>
      </c>
      <c r="L56" s="71" t="s">
        <v>87</v>
      </c>
      <c r="M56" s="72">
        <f>J56/I56</f>
        <v>1.977491961414791</v>
      </c>
      <c r="O56" s="90"/>
    </row>
    <row r="57" spans="1:15" s="9" customFormat="1" ht="27" customHeight="1" thickBot="1" x14ac:dyDescent="0.35">
      <c r="A57" s="106" t="s">
        <v>100</v>
      </c>
      <c r="B57" s="107"/>
      <c r="C57" s="74">
        <f>C7+C16+C18+C21+C28+C33+C35+C41+C44+C50+C54+C56</f>
        <v>1661321.7000000002</v>
      </c>
      <c r="D57" s="74">
        <f t="shared" ref="D57:E57" si="25">D7+D16+D18+D21+D28+D33+D35+D41+D44+D50+D54+D56</f>
        <v>1831083.9</v>
      </c>
      <c r="E57" s="74">
        <f t="shared" si="25"/>
        <v>1328630.3</v>
      </c>
      <c r="F57" s="74">
        <f>F7+F16+F18+F21+F28+F33+F35+F41+F44+F50+F54+F56</f>
        <v>1837209.5</v>
      </c>
      <c r="G57" s="73">
        <f>F57/C57</f>
        <v>1.1058722100602187</v>
      </c>
      <c r="H57" s="74">
        <f t="shared" ref="H57:J57" si="26">H7+H16+H18+H21+H28+H33+H35+H41+H44+H50+H54+H56</f>
        <v>1856443.5</v>
      </c>
      <c r="I57" s="74">
        <f t="shared" si="26"/>
        <v>1983049.4</v>
      </c>
      <c r="J57" s="74">
        <f t="shared" si="26"/>
        <v>1683158.0999999999</v>
      </c>
      <c r="K57" s="23">
        <f>H57/F57</f>
        <v>1.01046913811408</v>
      </c>
      <c r="L57" s="14">
        <f>I57/H57</f>
        <v>1.0681980895190184</v>
      </c>
      <c r="M57" s="15">
        <f>J57/I57</f>
        <v>0.84877265286482517</v>
      </c>
      <c r="O57" s="90"/>
    </row>
    <row r="58" spans="1:15" s="9" customFormat="1" ht="27" customHeight="1" x14ac:dyDescent="0.3">
      <c r="A58" s="24"/>
      <c r="B58" s="24"/>
      <c r="C58" s="25"/>
      <c r="D58" s="25"/>
      <c r="E58" s="25"/>
      <c r="F58" s="25"/>
      <c r="G58" s="25"/>
      <c r="H58" s="25"/>
      <c r="I58" s="25"/>
      <c r="J58" s="25"/>
      <c r="K58" s="26"/>
      <c r="L58" s="26"/>
      <c r="M58" s="26"/>
    </row>
    <row r="59" spans="1:15" ht="20.25" x14ac:dyDescent="0.3">
      <c r="A59" s="34" t="s">
        <v>98</v>
      </c>
      <c r="B59" s="4"/>
      <c r="C59" s="5"/>
      <c r="D59" s="5"/>
      <c r="E59" s="11"/>
      <c r="F59" s="11"/>
      <c r="H59" s="6"/>
      <c r="I59" s="6"/>
      <c r="K59" s="6"/>
    </row>
    <row r="60" spans="1:15" ht="15.75" customHeight="1" x14ac:dyDescent="0.3">
      <c r="A60" s="3"/>
      <c r="B60" s="99"/>
      <c r="C60" s="100"/>
      <c r="D60" s="100"/>
      <c r="E60" s="100"/>
      <c r="F60" s="100"/>
      <c r="G60" s="100"/>
      <c r="H60" s="100"/>
      <c r="I60" s="100"/>
      <c r="J60" s="100"/>
    </row>
    <row r="61" spans="1:15" ht="23.25" customHeight="1" x14ac:dyDescent="0.3">
      <c r="F61" s="13"/>
    </row>
    <row r="62" spans="1:15" x14ac:dyDescent="0.3">
      <c r="C62" s="10"/>
      <c r="D62" s="10"/>
      <c r="E62" s="10"/>
      <c r="F62" s="12"/>
      <c r="G62" s="10"/>
      <c r="H62" s="10"/>
      <c r="I62" s="10"/>
      <c r="J62" s="10"/>
    </row>
    <row r="63" spans="1:15" x14ac:dyDescent="0.3">
      <c r="C63" s="10"/>
      <c r="D63" s="10"/>
      <c r="E63" s="10"/>
      <c r="F63" s="10"/>
      <c r="G63" s="10"/>
      <c r="H63" s="10"/>
      <c r="I63" s="10"/>
      <c r="J63" s="10"/>
    </row>
    <row r="64" spans="1:15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6:6" x14ac:dyDescent="0.3">
      <c r="F65" s="13"/>
    </row>
    <row r="67" spans="6:6" x14ac:dyDescent="0.3">
      <c r="F67" s="13"/>
    </row>
  </sheetData>
  <mergeCells count="12">
    <mergeCell ref="B60:J60"/>
    <mergeCell ref="A4:A5"/>
    <mergeCell ref="G4:G5"/>
    <mergeCell ref="K4:M4"/>
    <mergeCell ref="A57:B57"/>
    <mergeCell ref="H4:J4"/>
    <mergeCell ref="A1:M1"/>
    <mergeCell ref="A2:M2"/>
    <mergeCell ref="C4:C5"/>
    <mergeCell ref="B4:B5"/>
    <mergeCell ref="D4:F4"/>
    <mergeCell ref="A3:G3"/>
  </mergeCells>
  <phoneticPr fontId="0" type="noConversion"/>
  <pageMargins left="0.39370078740157483" right="0.39370078740157483" top="1.1811023622047245" bottom="0.59055118110236227" header="0.51181102362204722" footer="0.51181102362204722"/>
  <pageSetup paperSize="9" scale="5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тома</dc:creator>
  <cp:lastModifiedBy>ASFR</cp:lastModifiedBy>
  <cp:lastPrinted>2023-11-10T11:55:35Z</cp:lastPrinted>
  <dcterms:created xsi:type="dcterms:W3CDTF">2008-10-28T02:59:17Z</dcterms:created>
  <dcterms:modified xsi:type="dcterms:W3CDTF">2023-11-13T06:15:58Z</dcterms:modified>
</cp:coreProperties>
</file>