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420" windowWidth="19440" windowHeight="10425" tabRatio="513"/>
  </bookViews>
  <sheets>
    <sheet name="Прогноз" sheetId="1" r:id="rId1"/>
  </sheets>
  <definedNames>
    <definedName name="_xlnm.Print_Titles" localSheetId="0">Прогноз!$3:$5</definedName>
  </definedNames>
  <calcPr calcId="145621"/>
</workbook>
</file>

<file path=xl/calcChain.xml><?xml version="1.0" encoding="utf-8"?>
<calcChain xmlns="http://schemas.openxmlformats.org/spreadsheetml/2006/main">
  <c r="M70" i="1" l="1"/>
  <c r="L69" i="1"/>
  <c r="L70" i="1"/>
  <c r="N70" i="1"/>
  <c r="N45" i="1"/>
  <c r="M45" i="1"/>
  <c r="L45" i="1"/>
  <c r="N44" i="1"/>
  <c r="M44" i="1"/>
  <c r="L44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52" i="1"/>
  <c r="M52" i="1"/>
  <c r="L52" i="1"/>
  <c r="H69" i="1"/>
  <c r="H70" i="1"/>
  <c r="M77" i="1"/>
  <c r="N77" i="1"/>
  <c r="M78" i="1"/>
  <c r="N78" i="1"/>
  <c r="M79" i="1"/>
  <c r="N79" i="1"/>
  <c r="J80" i="1" l="1"/>
  <c r="L71" i="1" l="1"/>
  <c r="K7" i="1" l="1"/>
  <c r="J7" i="1"/>
  <c r="I7" i="1"/>
  <c r="E18" i="1" l="1"/>
  <c r="H6" i="1" l="1"/>
  <c r="D80" i="1" l="1"/>
  <c r="D50" i="1"/>
  <c r="D72" i="1" s="1"/>
  <c r="H21" i="1" l="1"/>
  <c r="L21" i="1"/>
  <c r="H39" i="1" l="1"/>
  <c r="H38" i="1"/>
  <c r="H67" i="1" l="1"/>
  <c r="L67" i="1"/>
  <c r="E50" i="1" l="1"/>
  <c r="E72" i="1" s="1"/>
  <c r="G50" i="1" l="1"/>
  <c r="G72" i="1" s="1"/>
  <c r="H40" i="1" l="1"/>
  <c r="F50" i="1"/>
  <c r="F72" i="1" s="1"/>
  <c r="H81" i="1"/>
  <c r="L81" i="1"/>
  <c r="H77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9" i="1"/>
  <c r="M19" i="1"/>
  <c r="N19" i="1"/>
  <c r="L20" i="1"/>
  <c r="M20" i="1"/>
  <c r="N20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7" i="1"/>
  <c r="M37" i="1"/>
  <c r="N37" i="1"/>
  <c r="L46" i="1"/>
  <c r="M46" i="1"/>
  <c r="N46" i="1"/>
  <c r="L47" i="1"/>
  <c r="M47" i="1"/>
  <c r="N47" i="1"/>
  <c r="L48" i="1"/>
  <c r="M48" i="1"/>
  <c r="N48" i="1"/>
  <c r="L49" i="1"/>
  <c r="M49" i="1"/>
  <c r="N49" i="1"/>
  <c r="L51" i="1"/>
  <c r="M51" i="1"/>
  <c r="N51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75" i="1"/>
  <c r="M75" i="1"/>
  <c r="N75" i="1"/>
  <c r="L76" i="1"/>
  <c r="L79" i="1"/>
  <c r="M81" i="1"/>
  <c r="N81" i="1"/>
  <c r="L82" i="1"/>
  <c r="N6" i="1"/>
  <c r="M6" i="1"/>
  <c r="L6" i="1"/>
  <c r="H82" i="1"/>
  <c r="H79" i="1"/>
  <c r="H76" i="1"/>
  <c r="H75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49" i="1"/>
  <c r="H48" i="1"/>
  <c r="H47" i="1"/>
  <c r="H46" i="1"/>
  <c r="H45" i="1"/>
  <c r="H44" i="1"/>
  <c r="H42" i="1"/>
  <c r="H41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78" i="1"/>
  <c r="E80" i="1"/>
  <c r="F80" i="1"/>
  <c r="G18" i="1"/>
  <c r="F18" i="1"/>
  <c r="F35" i="1" s="1"/>
  <c r="E35" i="1"/>
  <c r="D18" i="1"/>
  <c r="D35" i="1" s="1"/>
  <c r="I18" i="1"/>
  <c r="I35" i="1" s="1"/>
  <c r="J18" i="1"/>
  <c r="J35" i="1" s="1"/>
  <c r="K18" i="1"/>
  <c r="K35" i="1" s="1"/>
  <c r="I80" i="1"/>
  <c r="K80" i="1"/>
  <c r="K50" i="1"/>
  <c r="K72" i="1" s="1"/>
  <c r="J50" i="1"/>
  <c r="J72" i="1" s="1"/>
  <c r="I50" i="1"/>
  <c r="I72" i="1" s="1"/>
  <c r="L78" i="1"/>
  <c r="G80" i="1"/>
  <c r="L77" i="1"/>
  <c r="F74" i="1" l="1"/>
  <c r="F83" i="1" s="1"/>
  <c r="L50" i="1"/>
  <c r="I74" i="1"/>
  <c r="D74" i="1"/>
  <c r="D83" i="1" s="1"/>
  <c r="H80" i="1"/>
  <c r="N80" i="1"/>
  <c r="H18" i="1"/>
  <c r="M80" i="1"/>
  <c r="M50" i="1"/>
  <c r="N18" i="1"/>
  <c r="N50" i="1"/>
  <c r="E74" i="1"/>
  <c r="E83" i="1" s="1"/>
  <c r="L80" i="1"/>
  <c r="L18" i="1"/>
  <c r="G35" i="1"/>
  <c r="H50" i="1"/>
  <c r="H72" i="1"/>
  <c r="M35" i="1"/>
  <c r="M18" i="1"/>
  <c r="N35" i="1"/>
  <c r="N36" i="1" s="1"/>
  <c r="K74" i="1"/>
  <c r="L72" i="1" l="1"/>
  <c r="L73" i="1" s="1"/>
  <c r="M72" i="1"/>
  <c r="M73" i="1" s="1"/>
  <c r="J74" i="1"/>
  <c r="J83" i="1" s="1"/>
  <c r="G74" i="1"/>
  <c r="G83" i="1" s="1"/>
  <c r="H35" i="1"/>
  <c r="L35" i="1"/>
  <c r="L36" i="1" s="1"/>
  <c r="N72" i="1"/>
  <c r="N73" i="1" s="1"/>
  <c r="I83" i="1"/>
  <c r="K83" i="1"/>
  <c r="M36" i="1" l="1"/>
  <c r="N83" i="1"/>
  <c r="M83" i="1"/>
  <c r="N74" i="1"/>
  <c r="M74" i="1"/>
  <c r="L74" i="1"/>
  <c r="H74" i="1"/>
  <c r="L83" i="1"/>
  <c r="H83" i="1"/>
</calcChain>
</file>

<file path=xl/sharedStrings.xml><?xml version="1.0" encoding="utf-8"?>
<sst xmlns="http://schemas.openxmlformats.org/spreadsheetml/2006/main" count="194" uniqueCount="167">
  <si>
    <t>Госпошлина по судам</t>
  </si>
  <si>
    <t>Налог на имущество предприятий</t>
  </si>
  <si>
    <t>Прочие местные налоги и сборы</t>
  </si>
  <si>
    <t>Плата за негат возд.на окруж.среду</t>
  </si>
  <si>
    <t>Административные платежи и сборы</t>
  </si>
  <si>
    <t>Итого налоговые доходы</t>
  </si>
  <si>
    <t>Прочие неналоговые доходы</t>
  </si>
  <si>
    <t xml:space="preserve">Единый сельхоз.налог </t>
  </si>
  <si>
    <t>Земельный налог прошлых лет</t>
  </si>
  <si>
    <t xml:space="preserve">Арендная плата за землю </t>
  </si>
  <si>
    <t>Штрафные санкции Всего</t>
  </si>
  <si>
    <t>Штрафы за сов.преступл.</t>
  </si>
  <si>
    <t>Прочие безвозм.поступления</t>
  </si>
  <si>
    <t>1 05 02000 02 0000 110</t>
  </si>
  <si>
    <t>1 15 02050 05 0000 140</t>
  </si>
  <si>
    <t xml:space="preserve">1 16 00000 00 0000 140 </t>
  </si>
  <si>
    <t>Прочие штрафы</t>
  </si>
  <si>
    <t>Доходы от продажи зем.участков</t>
  </si>
  <si>
    <t>Налог на прибыль</t>
  </si>
  <si>
    <t>1 09 01000 03 0000 110</t>
  </si>
  <si>
    <t>Штрафы за наруш.охраны животн.мира</t>
  </si>
  <si>
    <t>1 1625030 01 0000 140</t>
  </si>
  <si>
    <t>Невыясненные поступления</t>
  </si>
  <si>
    <t>Платежи за пользов.природ.ресур.</t>
  </si>
  <si>
    <t>1 09 03000 00 0000 110</t>
  </si>
  <si>
    <t>Возврат субсидий</t>
  </si>
  <si>
    <t xml:space="preserve">ВСЕГО </t>
  </si>
  <si>
    <t>Динамика налоговых доходов %</t>
  </si>
  <si>
    <t>Динамика неналоговых доходов %</t>
  </si>
  <si>
    <t>Штрафы за нарушение законодат-ва о размещении заказов на поставки товаров, выполнение работ, оказание услуг</t>
  </si>
  <si>
    <t>Денежные взыскания, налагаемые в возмещ.ущерба, причиненного в результате незаконного или нецелевого использования бюджетных средств</t>
  </si>
  <si>
    <t>1 05 04000 02 0000 110</t>
  </si>
  <si>
    <t>1 05 03000 01 0000 110</t>
  </si>
  <si>
    <t>1 09 04010 02 0000 110</t>
  </si>
  <si>
    <t>1 09 04050 05 0000 110</t>
  </si>
  <si>
    <t>1 09 07050 05 0000 110</t>
  </si>
  <si>
    <t>Налог, взимаемый в виде стоимости патента</t>
  </si>
  <si>
    <t>1 09 11000 02 0000 110</t>
  </si>
  <si>
    <t>1 12 01000 01 0000 120</t>
  </si>
  <si>
    <t>Госпошлина за выдачу разрешения на уст.рекламной конструкци</t>
  </si>
  <si>
    <t>1 08 07150 01 0000 110</t>
  </si>
  <si>
    <t>Штрафы за нарушение законод. РФ об административных правонаруш., предусм.статьей 20.25 КОАП</t>
  </si>
  <si>
    <t>1 01 02000 01 0000 110</t>
  </si>
  <si>
    <t>Задолженность и перерасчеты по отмененным платежам и сборам</t>
  </si>
  <si>
    <t>1 09 00000 00 0000 110</t>
  </si>
  <si>
    <t>1 16 32000 05 0000 140</t>
  </si>
  <si>
    <t>1 16 33050 05 0000 140</t>
  </si>
  <si>
    <t>1 16 43000 01 0000 140</t>
  </si>
  <si>
    <t>Транспортный налог</t>
  </si>
  <si>
    <t>1 06 04000 02 0000 110</t>
  </si>
  <si>
    <t>1 16 03010 01 0000 140</t>
  </si>
  <si>
    <t>1 16 08000 01 0000 140</t>
  </si>
  <si>
    <t>1 16 21050 05 0000 140</t>
  </si>
  <si>
    <t xml:space="preserve">1 16 25050 01 0000 140 </t>
  </si>
  <si>
    <t xml:space="preserve">1 16 25060 01 0000 140 </t>
  </si>
  <si>
    <t>1 16 28000 01 0000 140</t>
  </si>
  <si>
    <t>1 16 30030 01 0000 140</t>
  </si>
  <si>
    <t>1 08 07010 01 0000 110</t>
  </si>
  <si>
    <t>1 08 07020 01 0000 110</t>
  </si>
  <si>
    <t>1 08 07100 01 0000 110</t>
  </si>
  <si>
    <t>Госпошлина за выдачу и обмен паспорта гражданина РФ</t>
  </si>
  <si>
    <t>Государственная пошлина Всего</t>
  </si>
  <si>
    <t>Госпошлина за государствен.регистрацию юрлица, физлиц в качестве индивид.предпринимателя</t>
  </si>
  <si>
    <t>Госпошлина за государствен.регистрацию транспортных средств</t>
  </si>
  <si>
    <t>1 08 07140 01 0000 110</t>
  </si>
  <si>
    <t>Госпошлина за государственную регистрацию прав на недвиж. имущество и сделок с ним</t>
  </si>
  <si>
    <t>Штрафы (МВД)</t>
  </si>
  <si>
    <t>Штрафы (ФНС)</t>
  </si>
  <si>
    <t>1 05 01000 01 0000 110</t>
  </si>
  <si>
    <t>Штрафы за наруш.зак-ва в области охраны окружающей среды</t>
  </si>
  <si>
    <t>1 13 01995 05 0000 130</t>
  </si>
  <si>
    <t>Субсидии</t>
  </si>
  <si>
    <t>Иные межбюджетные трансферты</t>
  </si>
  <si>
    <t>ИТОГО Безвозмездные поступления от других бюджетов</t>
  </si>
  <si>
    <t>Субвенции</t>
  </si>
  <si>
    <t>1 080 0000 01 0000 110</t>
  </si>
  <si>
    <t>Акцизы</t>
  </si>
  <si>
    <t>Патент</t>
  </si>
  <si>
    <t>Госпошлина  (МФЦ)</t>
  </si>
  <si>
    <t>1 08 07000 01 0000 110</t>
  </si>
  <si>
    <t>Доходы от реализации имущества</t>
  </si>
  <si>
    <t>Земельный налог с организаций</t>
  </si>
  <si>
    <t>Упрощенная система налогообл.</t>
  </si>
  <si>
    <t>Единый налог на вменен.доход</t>
  </si>
  <si>
    <t>Земельный налог с физич. лиц</t>
  </si>
  <si>
    <t>% доп.норматива</t>
  </si>
  <si>
    <t xml:space="preserve">Налог на доходы физических лиц </t>
  </si>
  <si>
    <t>1 03 02000 01 0000 110</t>
  </si>
  <si>
    <t>1 06 06030 00 0000 110</t>
  </si>
  <si>
    <t>1 06 06040 00 0000 110</t>
  </si>
  <si>
    <t>1 08 04000 01 0000 110</t>
  </si>
  <si>
    <t>Штрафы за наруш. земельн.законодательства</t>
  </si>
  <si>
    <t>Штрафы за правонарушения в области дорожного движения</t>
  </si>
  <si>
    <t>Штрафы (контрактная система)</t>
  </si>
  <si>
    <t>Штрафы (Роспотребнадзор)</t>
  </si>
  <si>
    <t>ИТОГО налоговые и неналоговые доходы</t>
  </si>
  <si>
    <t>1 16 00000 01 0000 140</t>
  </si>
  <si>
    <t>Прочие доходы от компенс.затрат  (родительская плата д/сад)</t>
  </si>
  <si>
    <t>Доходы от оказания платных услуг (родительск. плата казенные школы)</t>
  </si>
  <si>
    <t>Госпошлина (за устан.рекламн. констр.)</t>
  </si>
  <si>
    <t>Дотации ( на выравнивание БО)</t>
  </si>
  <si>
    <t>Дотации ( на сбалансированность)</t>
  </si>
  <si>
    <t>Итого Неналоговые доходы</t>
  </si>
  <si>
    <t>Наменование доходов</t>
  </si>
  <si>
    <t>Код бюджетной классификации</t>
  </si>
  <si>
    <t>15%+доп. норматив</t>
  </si>
  <si>
    <t>Показатели бюджета Крапивинского муниципального округа</t>
  </si>
  <si>
    <t>Темп роста (снижения), %</t>
  </si>
  <si>
    <t>218 00000 00 0000 150, 219 00000 00 0000 150</t>
  </si>
  <si>
    <t>по дифферен-цированным нормативам</t>
  </si>
  <si>
    <t>Прочие доходы от компенс.затрат  (возврат дебиторской задолжен.)</t>
  </si>
  <si>
    <t>Госпошлина за совершение нотариальных действий</t>
  </si>
  <si>
    <t>ожидаемое исполнение</t>
  </si>
  <si>
    <t>х</t>
  </si>
  <si>
    <t>Прочие доходы от компенс.затрат  (доходы от компенсации затрат округа)</t>
  </si>
  <si>
    <t>1 06 01020 00 0000 110</t>
  </si>
  <si>
    <t>Налог на имущество физических лиц</t>
  </si>
  <si>
    <t xml:space="preserve">1 11 05012 00 0000 120  </t>
  </si>
  <si>
    <t>1 16 01000 01 0000 140</t>
  </si>
  <si>
    <t>1 16 02020 02 0000 140</t>
  </si>
  <si>
    <t>2022г.</t>
  </si>
  <si>
    <t>Плата по соглашениям об установлении сервитута</t>
  </si>
  <si>
    <t xml:space="preserve">Штрафы (задолженность до 1 января 2020) </t>
  </si>
  <si>
    <t>1 16 10123 01 0000 140</t>
  </si>
  <si>
    <t>Штрафные санкции (УСП, КДН и др.)</t>
  </si>
  <si>
    <t>1 08 03000 01 0000 110</t>
  </si>
  <si>
    <t>Штрафы за несоблюдение муниц. правовых актов</t>
  </si>
  <si>
    <t>показателей бюджета на 2023 год к показателям бюджета на 2022 год</t>
  </si>
  <si>
    <t>Доходы от сдачи в аренду имущества</t>
  </si>
  <si>
    <t>Прочие доходы от использ.имущества</t>
  </si>
  <si>
    <t xml:space="preserve">1 11 05310 00 0000 120  </t>
  </si>
  <si>
    <t xml:space="preserve">1 11 05074 00 0000 120 </t>
  </si>
  <si>
    <t xml:space="preserve">1 11 09044 00 0000 120  </t>
  </si>
  <si>
    <t>1 13 02994 00 0003 130</t>
  </si>
  <si>
    <t>1 13 02994 00 0005 130</t>
  </si>
  <si>
    <t>1 13 02994 00 0006 130</t>
  </si>
  <si>
    <t>1 14 02043 00 0000 410</t>
  </si>
  <si>
    <t>1 14 06012 00 0000 430</t>
  </si>
  <si>
    <t>1 16 07090 00 0000 140</t>
  </si>
  <si>
    <t>1 17 01040 00 0000 180</t>
  </si>
  <si>
    <t>1 17 05040 00 0000 180</t>
  </si>
  <si>
    <t>2 02 15001 00 0000 150</t>
  </si>
  <si>
    <t>2 02 15002 00 0000 150</t>
  </si>
  <si>
    <t xml:space="preserve">2 02 20000 00 0000 150   </t>
  </si>
  <si>
    <t xml:space="preserve">2 02 30000 00 0000 150   </t>
  </si>
  <si>
    <t xml:space="preserve">2 02 40000 00 0000 150   </t>
  </si>
  <si>
    <t xml:space="preserve">2 02 00000 00 0000 150   </t>
  </si>
  <si>
    <t>2 07 05000 00 0000 150</t>
  </si>
  <si>
    <t xml:space="preserve">Норматив </t>
  </si>
  <si>
    <t>из них НДФЛ по доп нормативу</t>
  </si>
  <si>
    <t>(тыс.руб.)</t>
  </si>
  <si>
    <t>уточненный план  на 01.11.2021 года</t>
  </si>
  <si>
    <t>исполнение на 01.11.2021 года</t>
  </si>
  <si>
    <t>2024г</t>
  </si>
  <si>
    <t>показателей бюджета на 2022 год к ожидаемому исполнению за 2021 год</t>
  </si>
  <si>
    <t>показателей бюджета на 2024 год к показателям бюджета на 2023 год</t>
  </si>
  <si>
    <t>2021 год</t>
  </si>
  <si>
    <t>2023г.</t>
  </si>
  <si>
    <t>Инициативные платежи</t>
  </si>
  <si>
    <t>1 17 15020 14 0000 150</t>
  </si>
  <si>
    <t xml:space="preserve">Прочие доходы от компенс.затрат  </t>
  </si>
  <si>
    <t>1 13 02994 00 0000 130</t>
  </si>
  <si>
    <t xml:space="preserve">Темп роста (снижения) ожидаемого исполнения  за 2021 год к отчету за 2020 год , % 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</si>
  <si>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</si>
  <si>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 xml:space="preserve"> Оценка ожидаемого исполнения бюджета Крапивинского муниципального округа по доходам за 2021 год, отчет за 2020 год                                                                                                                                                                 и прогноз бюджета по видам доходов на 2022 год и на плановый период 2023 и 2024 годов</t>
  </si>
  <si>
    <t>Отчет за 2020 год</t>
  </si>
  <si>
    <t>Доходы от возврата остатков субсидий, субвенций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</si>
</sst>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0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Arial Cyr"/>
      <family val="2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5" fillId="0" borderId="0"/>
    <xf numFmtId="0" fontId="2" fillId="0" borderId="0"/>
    <xf numFmtId="0" fontId="10" fillId="0" borderId="0"/>
  </cellStyleXfs>
  <cellXfs count="260">
    <xf numFmtId="0" fontId="0" fillId="0" borderId="0" xfId="0"/>
    <xf numFmtId="0" fontId="0" fillId="0" borderId="0" xfId="0" applyFill="1"/>
    <xf numFmtId="164" fontId="3" fillId="0" borderId="0" xfId="0" applyNumberFormat="1" applyFont="1" applyFill="1" applyBorder="1"/>
    <xf numFmtId="0" fontId="0" fillId="0" borderId="0" xfId="0" applyAlignment="1">
      <alignment vertical="top" wrapText="1"/>
    </xf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0" fillId="0" borderId="0" xfId="0" applyFont="1"/>
    <xf numFmtId="0" fontId="11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3" fillId="0" borderId="0" xfId="0" applyFont="1" applyFill="1" applyBorder="1"/>
    <xf numFmtId="0" fontId="17" fillId="0" borderId="1" xfId="0" applyFont="1" applyFill="1" applyBorder="1"/>
    <xf numFmtId="0" fontId="17" fillId="0" borderId="2" xfId="0" applyFont="1" applyFill="1" applyBorder="1"/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7" fillId="2" borderId="4" xfId="0" applyFont="1" applyFill="1" applyBorder="1" applyAlignment="1">
      <alignment wrapText="1"/>
    </xf>
    <xf numFmtId="0" fontId="20" fillId="0" borderId="4" xfId="0" applyFont="1" applyFill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6" fillId="0" borderId="4" xfId="0" applyFont="1" applyFill="1" applyBorder="1" applyAlignment="1">
      <alignment wrapText="1"/>
    </xf>
    <xf numFmtId="49" fontId="16" fillId="0" borderId="4" xfId="0" applyNumberFormat="1" applyFont="1" applyBorder="1" applyAlignment="1">
      <alignment wrapText="1"/>
    </xf>
    <xf numFmtId="0" fontId="16" fillId="0" borderId="4" xfId="0" applyFont="1" applyBorder="1" applyAlignment="1">
      <alignment horizontal="left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20" fillId="0" borderId="7" xfId="0" applyFont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17" fillId="0" borderId="4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19" fillId="0" borderId="7" xfId="0" applyFont="1" applyBorder="1" applyAlignment="1">
      <alignment wrapText="1"/>
    </xf>
    <xf numFmtId="166" fontId="17" fillId="0" borderId="11" xfId="0" applyNumberFormat="1" applyFont="1" applyFill="1" applyBorder="1"/>
    <xf numFmtId="166" fontId="17" fillId="0" borderId="2" xfId="0" applyNumberFormat="1" applyFont="1" applyFill="1" applyBorder="1"/>
    <xf numFmtId="166" fontId="17" fillId="0" borderId="13" xfId="0" applyNumberFormat="1" applyFont="1" applyFill="1" applyBorder="1"/>
    <xf numFmtId="166" fontId="4" fillId="0" borderId="2" xfId="0" applyNumberFormat="1" applyFont="1" applyFill="1" applyBorder="1"/>
    <xf numFmtId="166" fontId="4" fillId="0" borderId="13" xfId="0" applyNumberFormat="1" applyFont="1" applyFill="1" applyBorder="1"/>
    <xf numFmtId="166" fontId="17" fillId="0" borderId="4" xfId="0" applyNumberFormat="1" applyFont="1" applyFill="1" applyBorder="1"/>
    <xf numFmtId="166" fontId="17" fillId="0" borderId="1" xfId="0" applyNumberFormat="1" applyFont="1" applyFill="1" applyBorder="1"/>
    <xf numFmtId="166" fontId="4" fillId="0" borderId="7" xfId="0" applyNumberFormat="1" applyFont="1" applyFill="1" applyBorder="1"/>
    <xf numFmtId="166" fontId="4" fillId="0" borderId="15" xfId="0" applyNumberFormat="1" applyFont="1" applyFill="1" applyBorder="1"/>
    <xf numFmtId="166" fontId="4" fillId="0" borderId="16" xfId="0" applyNumberFormat="1" applyFont="1" applyFill="1" applyBorder="1"/>
    <xf numFmtId="166" fontId="20" fillId="0" borderId="17" xfId="0" applyNumberFormat="1" applyFont="1" applyFill="1" applyBorder="1"/>
    <xf numFmtId="166" fontId="20" fillId="0" borderId="18" xfId="0" applyNumberFormat="1" applyFont="1" applyFill="1" applyBorder="1"/>
    <xf numFmtId="166" fontId="17" fillId="0" borderId="20" xfId="0" applyNumberFormat="1" applyFont="1" applyFill="1" applyBorder="1"/>
    <xf numFmtId="166" fontId="17" fillId="0" borderId="21" xfId="0" applyNumberFormat="1" applyFont="1" applyFill="1" applyBorder="1"/>
    <xf numFmtId="166" fontId="17" fillId="0" borderId="22" xfId="0" applyNumberFormat="1" applyFont="1" applyFill="1" applyBorder="1"/>
    <xf numFmtId="164" fontId="20" fillId="0" borderId="23" xfId="0" applyNumberFormat="1" applyFont="1" applyFill="1" applyBorder="1"/>
    <xf numFmtId="9" fontId="10" fillId="0" borderId="13" xfId="0" applyNumberFormat="1" applyFont="1" applyFill="1" applyBorder="1" applyAlignment="1">
      <alignment horizontal="center" vertical="center"/>
    </xf>
    <xf numFmtId="0" fontId="17" fillId="0" borderId="11" xfId="0" applyFont="1" applyFill="1" applyBorder="1"/>
    <xf numFmtId="0" fontId="21" fillId="0" borderId="2" xfId="0" applyFont="1" applyFill="1" applyBorder="1"/>
    <xf numFmtId="0" fontId="20" fillId="0" borderId="2" xfId="0" applyFont="1" applyFill="1" applyBorder="1"/>
    <xf numFmtId="166" fontId="17" fillId="0" borderId="31" xfId="0" applyNumberFormat="1" applyFont="1" applyFill="1" applyBorder="1"/>
    <xf numFmtId="0" fontId="24" fillId="0" borderId="2" xfId="0" applyFont="1" applyFill="1" applyBorder="1"/>
    <xf numFmtId="166" fontId="4" fillId="0" borderId="4" xfId="0" applyNumberFormat="1" applyFont="1" applyFill="1" applyBorder="1"/>
    <xf numFmtId="166" fontId="4" fillId="0" borderId="31" xfId="0" applyNumberFormat="1" applyFont="1" applyFill="1" applyBorder="1"/>
    <xf numFmtId="0" fontId="4" fillId="0" borderId="2" xfId="0" applyFont="1" applyFill="1" applyBorder="1"/>
    <xf numFmtId="3" fontId="17" fillId="0" borderId="2" xfId="0" applyNumberFormat="1" applyFont="1" applyFill="1" applyBorder="1"/>
    <xf numFmtId="3" fontId="17" fillId="0" borderId="22" xfId="0" applyNumberFormat="1" applyFont="1" applyFill="1" applyBorder="1"/>
    <xf numFmtId="166" fontId="17" fillId="0" borderId="33" xfId="0" applyNumberFormat="1" applyFont="1" applyFill="1" applyBorder="1"/>
    <xf numFmtId="0" fontId="4" fillId="0" borderId="23" xfId="0" applyFont="1" applyFill="1" applyBorder="1"/>
    <xf numFmtId="0" fontId="20" fillId="0" borderId="18" xfId="0" applyFont="1" applyFill="1" applyBorder="1"/>
    <xf numFmtId="166" fontId="17" fillId="0" borderId="34" xfId="0" applyNumberFormat="1" applyFont="1" applyFill="1" applyBorder="1"/>
    <xf numFmtId="0" fontId="17" fillId="0" borderId="20" xfId="0" applyFont="1" applyFill="1" applyBorder="1"/>
    <xf numFmtId="166" fontId="17" fillId="0" borderId="9" xfId="0" applyNumberFormat="1" applyFont="1" applyFill="1" applyBorder="1"/>
    <xf numFmtId="166" fontId="17" fillId="0" borderId="35" xfId="0" applyNumberFormat="1" applyFont="1" applyFill="1" applyBorder="1"/>
    <xf numFmtId="0" fontId="5" fillId="0" borderId="22" xfId="0" applyFont="1" applyFill="1" applyBorder="1"/>
    <xf numFmtId="166" fontId="17" fillId="0" borderId="5" xfId="0" applyNumberFormat="1" applyFont="1" applyFill="1" applyBorder="1"/>
    <xf numFmtId="166" fontId="17" fillId="0" borderId="37" xfId="0" applyNumberFormat="1" applyFont="1" applyFill="1" applyBorder="1"/>
    <xf numFmtId="166" fontId="17" fillId="0" borderId="38" xfId="0" applyNumberFormat="1" applyFont="1" applyFill="1" applyBorder="1"/>
    <xf numFmtId="166" fontId="4" fillId="0" borderId="23" xfId="0" applyNumberFormat="1" applyFont="1" applyFill="1" applyBorder="1"/>
    <xf numFmtId="0" fontId="6" fillId="0" borderId="23" xfId="0" applyFont="1" applyFill="1" applyBorder="1"/>
    <xf numFmtId="164" fontId="20" fillId="0" borderId="16" xfId="0" applyNumberFormat="1" applyFont="1" applyFill="1" applyBorder="1"/>
    <xf numFmtId="0" fontId="17" fillId="0" borderId="22" xfId="0" applyFont="1" applyFill="1" applyBorder="1"/>
    <xf numFmtId="0" fontId="14" fillId="0" borderId="23" xfId="0" applyFont="1" applyFill="1" applyBorder="1" applyAlignment="1">
      <alignment wrapText="1"/>
    </xf>
    <xf numFmtId="0" fontId="0" fillId="0" borderId="0" xfId="0" applyFill="1" applyAlignment="1">
      <alignment vertical="top" wrapText="1"/>
    </xf>
    <xf numFmtId="0" fontId="4" fillId="0" borderId="40" xfId="0" applyFont="1" applyFill="1" applyBorder="1" applyAlignment="1">
      <alignment wrapText="1"/>
    </xf>
    <xf numFmtId="0" fontId="4" fillId="4" borderId="23" xfId="0" applyFont="1" applyFill="1" applyBorder="1" applyAlignment="1">
      <alignment wrapText="1"/>
    </xf>
    <xf numFmtId="166" fontId="4" fillId="4" borderId="7" xfId="0" applyNumberFormat="1" applyFont="1" applyFill="1" applyBorder="1"/>
    <xf numFmtId="166" fontId="4" fillId="4" borderId="4" xfId="0" applyNumberFormat="1" applyFont="1" applyFill="1" applyBorder="1"/>
    <xf numFmtId="0" fontId="5" fillId="0" borderId="0" xfId="0" applyFont="1" applyAlignment="1"/>
    <xf numFmtId="0" fontId="0" fillId="0" borderId="0" xfId="0" applyAlignment="1"/>
    <xf numFmtId="0" fontId="24" fillId="4" borderId="2" xfId="0" applyFont="1" applyFill="1" applyBorder="1"/>
    <xf numFmtId="165" fontId="21" fillId="0" borderId="32" xfId="0" applyNumberFormat="1" applyFont="1" applyFill="1" applyBorder="1"/>
    <xf numFmtId="165" fontId="21" fillId="0" borderId="13" xfId="0" applyNumberFormat="1" applyFont="1" applyFill="1" applyBorder="1"/>
    <xf numFmtId="165" fontId="17" fillId="0" borderId="13" xfId="0" applyNumberFormat="1" applyFont="1" applyFill="1" applyBorder="1"/>
    <xf numFmtId="165" fontId="4" fillId="0" borderId="15" xfId="0" applyNumberFormat="1" applyFont="1" applyFill="1" applyBorder="1"/>
    <xf numFmtId="165" fontId="20" fillId="0" borderId="19" xfId="0" applyNumberFormat="1" applyFont="1" applyFill="1" applyBorder="1"/>
    <xf numFmtId="165" fontId="17" fillId="0" borderId="21" xfId="0" applyNumberFormat="1" applyFont="1" applyFill="1" applyBorder="1"/>
    <xf numFmtId="165" fontId="4" fillId="0" borderId="13" xfId="0" applyNumberFormat="1" applyFont="1" applyFill="1" applyBorder="1"/>
    <xf numFmtId="165" fontId="17" fillId="0" borderId="32" xfId="0" applyNumberFormat="1" applyFont="1" applyFill="1" applyBorder="1"/>
    <xf numFmtId="165" fontId="17" fillId="0" borderId="37" xfId="0" applyNumberFormat="1" applyFont="1" applyFill="1" applyBorder="1"/>
    <xf numFmtId="165" fontId="4" fillId="0" borderId="16" xfId="0" applyNumberFormat="1" applyFont="1" applyFill="1" applyBorder="1"/>
    <xf numFmtId="165" fontId="20" fillId="0" borderId="15" xfId="0" applyNumberFormat="1" applyFont="1" applyFill="1" applyBorder="1"/>
    <xf numFmtId="165" fontId="17" fillId="0" borderId="14" xfId="0" applyNumberFormat="1" applyFont="1" applyFill="1" applyBorder="1"/>
    <xf numFmtId="165" fontId="4" fillId="4" borderId="13" xfId="0" applyNumberFormat="1" applyFont="1" applyFill="1" applyBorder="1"/>
    <xf numFmtId="165" fontId="21" fillId="0" borderId="32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165" fontId="17" fillId="0" borderId="32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4" borderId="41" xfId="0" applyNumberFormat="1" applyFont="1" applyFill="1" applyBorder="1" applyAlignment="1">
      <alignment horizontal="center"/>
    </xf>
    <xf numFmtId="165" fontId="21" fillId="0" borderId="2" xfId="0" applyNumberFormat="1" applyFont="1" applyFill="1" applyBorder="1"/>
    <xf numFmtId="165" fontId="17" fillId="0" borderId="2" xfId="0" applyNumberFormat="1" applyFont="1" applyFill="1" applyBorder="1"/>
    <xf numFmtId="165" fontId="4" fillId="0" borderId="2" xfId="0" applyNumberFormat="1" applyFont="1" applyFill="1" applyBorder="1"/>
    <xf numFmtId="165" fontId="17" fillId="0" borderId="1" xfId="0" applyNumberFormat="1" applyFont="1" applyFill="1" applyBorder="1"/>
    <xf numFmtId="165" fontId="20" fillId="0" borderId="18" xfId="0" applyNumberFormat="1" applyFont="1" applyFill="1" applyBorder="1"/>
    <xf numFmtId="165" fontId="17" fillId="0" borderId="20" xfId="0" applyNumberFormat="1" applyFont="1" applyFill="1" applyBorder="1"/>
    <xf numFmtId="165" fontId="17" fillId="0" borderId="22" xfId="0" applyNumberFormat="1" applyFont="1" applyFill="1" applyBorder="1"/>
    <xf numFmtId="165" fontId="4" fillId="0" borderId="7" xfId="0" applyNumberFormat="1" applyFont="1" applyFill="1" applyBorder="1"/>
    <xf numFmtId="165" fontId="4" fillId="0" borderId="23" xfId="0" applyNumberFormat="1" applyFont="1" applyFill="1" applyBorder="1"/>
    <xf numFmtId="165" fontId="20" fillId="0" borderId="23" xfId="0" applyNumberFormat="1" applyFont="1" applyFill="1" applyBorder="1"/>
    <xf numFmtId="165" fontId="4" fillId="4" borderId="23" xfId="0" applyNumberFormat="1" applyFont="1" applyFill="1" applyBorder="1"/>
    <xf numFmtId="165" fontId="4" fillId="4" borderId="15" xfId="0" applyNumberFormat="1" applyFont="1" applyFill="1" applyBorder="1"/>
    <xf numFmtId="165" fontId="4" fillId="4" borderId="2" xfId="0" applyNumberFormat="1" applyFont="1" applyFill="1" applyBorder="1"/>
    <xf numFmtId="0" fontId="7" fillId="0" borderId="0" xfId="0" applyFont="1" applyFill="1" applyAlignment="1">
      <alignment horizontal="center"/>
    </xf>
    <xf numFmtId="0" fontId="0" fillId="0" borderId="0" xfId="0" applyFill="1" applyAlignment="1"/>
    <xf numFmtId="165" fontId="4" fillId="0" borderId="41" xfId="0" applyNumberFormat="1" applyFont="1" applyFill="1" applyBorder="1" applyAlignment="1">
      <alignment horizontal="center"/>
    </xf>
    <xf numFmtId="165" fontId="20" fillId="0" borderId="51" xfId="0" applyNumberFormat="1" applyFont="1" applyFill="1" applyBorder="1" applyAlignment="1">
      <alignment horizontal="center"/>
    </xf>
    <xf numFmtId="165" fontId="17" fillId="0" borderId="52" xfId="0" applyNumberFormat="1" applyFont="1" applyFill="1" applyBorder="1" applyAlignment="1">
      <alignment horizontal="center"/>
    </xf>
    <xf numFmtId="165" fontId="17" fillId="0" borderId="24" xfId="0" applyNumberFormat="1" applyFont="1" applyFill="1" applyBorder="1" applyAlignment="1">
      <alignment horizontal="center"/>
    </xf>
    <xf numFmtId="165" fontId="20" fillId="0" borderId="41" xfId="0" applyNumberFormat="1" applyFont="1" applyFill="1" applyBorder="1" applyAlignment="1">
      <alignment horizontal="center"/>
    </xf>
    <xf numFmtId="165" fontId="17" fillId="0" borderId="49" xfId="0" applyNumberFormat="1" applyFont="1" applyFill="1" applyBorder="1" applyAlignment="1">
      <alignment horizontal="center"/>
    </xf>
    <xf numFmtId="165" fontId="4" fillId="4" borderId="32" xfId="0" applyNumberFormat="1" applyFont="1" applyFill="1" applyBorder="1" applyAlignment="1">
      <alignment horizontal="center"/>
    </xf>
    <xf numFmtId="165" fontId="17" fillId="0" borderId="4" xfId="0" applyNumberFormat="1" applyFont="1" applyFill="1" applyBorder="1"/>
    <xf numFmtId="165" fontId="17" fillId="0" borderId="47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166" fontId="4" fillId="4" borderId="50" xfId="0" applyNumberFormat="1" applyFont="1" applyFill="1" applyBorder="1"/>
    <xf numFmtId="0" fontId="17" fillId="0" borderId="48" xfId="0" applyFont="1" applyBorder="1" applyAlignment="1">
      <alignment wrapText="1"/>
    </xf>
    <xf numFmtId="166" fontId="21" fillId="0" borderId="31" xfId="0" applyNumberFormat="1" applyFont="1" applyFill="1" applyBorder="1"/>
    <xf numFmtId="4" fontId="21" fillId="0" borderId="31" xfId="0" applyNumberFormat="1" applyFont="1" applyFill="1" applyBorder="1"/>
    <xf numFmtId="4" fontId="21" fillId="0" borderId="2" xfId="0" applyNumberFormat="1" applyFont="1" applyFill="1" applyBorder="1"/>
    <xf numFmtId="4" fontId="17" fillId="0" borderId="31" xfId="0" applyNumberFormat="1" applyFont="1" applyFill="1" applyBorder="1"/>
    <xf numFmtId="4" fontId="17" fillId="0" borderId="2" xfId="0" applyNumberFormat="1" applyFont="1" applyFill="1" applyBorder="1"/>
    <xf numFmtId="166" fontId="21" fillId="0" borderId="4" xfId="0" applyNumberFormat="1" applyFont="1" applyFill="1" applyBorder="1"/>
    <xf numFmtId="4" fontId="21" fillId="0" borderId="4" xfId="0" applyNumberFormat="1" applyFont="1" applyFill="1" applyBorder="1"/>
    <xf numFmtId="0" fontId="8" fillId="0" borderId="0" xfId="0" applyFont="1" applyAlignment="1"/>
    <xf numFmtId="0" fontId="8" fillId="0" borderId="0" xfId="0" applyFont="1" applyFill="1" applyAlignment="1"/>
    <xf numFmtId="0" fontId="28" fillId="0" borderId="0" xfId="0" applyFont="1" applyFill="1" applyBorder="1" applyAlignment="1"/>
    <xf numFmtId="0" fontId="29" fillId="0" borderId="0" xfId="0" applyFont="1" applyFill="1" applyBorder="1"/>
    <xf numFmtId="0" fontId="8" fillId="0" borderId="0" xfId="0" applyFont="1" applyFill="1" applyAlignment="1">
      <alignment vertical="top" wrapText="1"/>
    </xf>
    <xf numFmtId="166" fontId="17" fillId="0" borderId="55" xfId="0" applyNumberFormat="1" applyFont="1" applyFill="1" applyBorder="1"/>
    <xf numFmtId="166" fontId="21" fillId="0" borderId="56" xfId="0" applyNumberFormat="1" applyFont="1" applyFill="1" applyBorder="1"/>
    <xf numFmtId="4" fontId="21" fillId="0" borderId="56" xfId="0" applyNumberFormat="1" applyFont="1" applyFill="1" applyBorder="1"/>
    <xf numFmtId="166" fontId="17" fillId="0" borderId="56" xfId="0" applyNumberFormat="1" applyFont="1" applyFill="1" applyBorder="1"/>
    <xf numFmtId="166" fontId="4" fillId="0" borderId="56" xfId="0" applyNumberFormat="1" applyFont="1" applyFill="1" applyBorder="1"/>
    <xf numFmtId="166" fontId="4" fillId="0" borderId="40" xfId="0" applyNumberFormat="1" applyFont="1" applyFill="1" applyBorder="1"/>
    <xf numFmtId="166" fontId="20" fillId="0" borderId="54" xfId="0" applyNumberFormat="1" applyFont="1" applyFill="1" applyBorder="1"/>
    <xf numFmtId="166" fontId="17" fillId="0" borderId="57" xfId="0" applyNumberFormat="1" applyFont="1" applyFill="1" applyBorder="1"/>
    <xf numFmtId="166" fontId="17" fillId="0" borderId="58" xfId="0" applyNumberFormat="1" applyFont="1" applyFill="1" applyBorder="1"/>
    <xf numFmtId="166" fontId="17" fillId="0" borderId="48" xfId="0" applyNumberFormat="1" applyFont="1" applyFill="1" applyBorder="1"/>
    <xf numFmtId="166" fontId="4" fillId="4" borderId="40" xfId="0" applyNumberFormat="1" applyFont="1" applyFill="1" applyBorder="1"/>
    <xf numFmtId="166" fontId="4" fillId="4" borderId="56" xfId="0" applyNumberFormat="1" applyFont="1" applyFill="1" applyBorder="1"/>
    <xf numFmtId="166" fontId="21" fillId="0" borderId="2" xfId="0" applyNumberFormat="1" applyFont="1" applyFill="1" applyBorder="1"/>
    <xf numFmtId="166" fontId="4" fillId="4" borderId="2" xfId="0" applyNumberFormat="1" applyFont="1" applyFill="1" applyBorder="1"/>
    <xf numFmtId="0" fontId="17" fillId="0" borderId="22" xfId="0" applyFont="1" applyFill="1" applyBorder="1" applyAlignment="1">
      <alignment wrapText="1"/>
    </xf>
    <xf numFmtId="0" fontId="4" fillId="0" borderId="40" xfId="0" applyFont="1" applyBorder="1" applyAlignment="1">
      <alignment wrapText="1"/>
    </xf>
    <xf numFmtId="0" fontId="4" fillId="0" borderId="7" xfId="0" applyFont="1" applyFill="1" applyBorder="1"/>
    <xf numFmtId="165" fontId="4" fillId="0" borderId="41" xfId="0" applyNumberFormat="1" applyFont="1" applyFill="1" applyBorder="1"/>
    <xf numFmtId="166" fontId="21" fillId="0" borderId="13" xfId="0" applyNumberFormat="1" applyFont="1" applyFill="1" applyBorder="1"/>
    <xf numFmtId="4" fontId="21" fillId="0" borderId="13" xfId="0" applyNumberFormat="1" applyFont="1" applyFill="1" applyBorder="1"/>
    <xf numFmtId="166" fontId="17" fillId="5" borderId="13" xfId="0" applyNumberFormat="1" applyFont="1" applyFill="1" applyBorder="1"/>
    <xf numFmtId="166" fontId="4" fillId="4" borderId="13" xfId="0" applyNumberFormat="1" applyFont="1" applyFill="1" applyBorder="1"/>
    <xf numFmtId="166" fontId="17" fillId="0" borderId="25" xfId="0" applyNumberFormat="1" applyFont="1" applyFill="1" applyBorder="1"/>
    <xf numFmtId="166" fontId="21" fillId="0" borderId="59" xfId="0" applyNumberFormat="1" applyFont="1" applyFill="1" applyBorder="1"/>
    <xf numFmtId="4" fontId="21" fillId="0" borderId="59" xfId="0" applyNumberFormat="1" applyFont="1" applyFill="1" applyBorder="1"/>
    <xf numFmtId="4" fontId="17" fillId="0" borderId="59" xfId="0" applyNumberFormat="1" applyFont="1" applyFill="1" applyBorder="1"/>
    <xf numFmtId="4" fontId="17" fillId="0" borderId="26" xfId="0" applyNumberFormat="1" applyFont="1" applyFill="1" applyBorder="1"/>
    <xf numFmtId="166" fontId="17" fillId="0" borderId="26" xfId="0" applyNumberFormat="1" applyFont="1" applyFill="1" applyBorder="1"/>
    <xf numFmtId="166" fontId="4" fillId="0" borderId="26" xfId="0" applyNumberFormat="1" applyFont="1" applyFill="1" applyBorder="1"/>
    <xf numFmtId="166" fontId="17" fillId="0" borderId="27" xfId="0" applyNumberFormat="1" applyFont="1" applyFill="1" applyBorder="1"/>
    <xf numFmtId="166" fontId="4" fillId="0" borderId="60" xfId="0" applyNumberFormat="1" applyFont="1" applyFill="1" applyBorder="1"/>
    <xf numFmtId="166" fontId="20" fillId="0" borderId="29" xfId="0" applyNumberFormat="1" applyFont="1" applyFill="1" applyBorder="1"/>
    <xf numFmtId="166" fontId="17" fillId="0" borderId="30" xfId="0" applyNumberFormat="1" applyFont="1" applyFill="1" applyBorder="1"/>
    <xf numFmtId="166" fontId="17" fillId="0" borderId="36" xfId="0" applyNumberFormat="1" applyFont="1" applyFill="1" applyBorder="1"/>
    <xf numFmtId="164" fontId="20" fillId="0" borderId="28" xfId="0" applyNumberFormat="1" applyFont="1" applyFill="1" applyBorder="1"/>
    <xf numFmtId="166" fontId="4" fillId="0" borderId="28" xfId="0" applyNumberFormat="1" applyFont="1" applyFill="1" applyBorder="1"/>
    <xf numFmtId="165" fontId="21" fillId="0" borderId="4" xfId="0" applyNumberFormat="1" applyFont="1" applyFill="1" applyBorder="1"/>
    <xf numFmtId="165" fontId="4" fillId="0" borderId="4" xfId="0" applyNumberFormat="1" applyFont="1" applyFill="1" applyBorder="1"/>
    <xf numFmtId="165" fontId="17" fillId="0" borderId="10" xfId="0" applyNumberFormat="1" applyFont="1" applyFill="1" applyBorder="1"/>
    <xf numFmtId="165" fontId="20" fillId="0" borderId="8" xfId="0" applyNumberFormat="1" applyFont="1" applyFill="1" applyBorder="1"/>
    <xf numFmtId="165" fontId="17" fillId="0" borderId="49" xfId="0" applyNumberFormat="1" applyFont="1" applyFill="1" applyBorder="1"/>
    <xf numFmtId="165" fontId="20" fillId="0" borderId="7" xfId="0" applyNumberFormat="1" applyFont="1" applyFill="1" applyBorder="1"/>
    <xf numFmtId="165" fontId="4" fillId="4" borderId="7" xfId="0" applyNumberFormat="1" applyFont="1" applyFill="1" applyBorder="1"/>
    <xf numFmtId="165" fontId="17" fillId="0" borderId="9" xfId="0" applyNumberFormat="1" applyFont="1" applyFill="1" applyBorder="1"/>
    <xf numFmtId="165" fontId="4" fillId="4" borderId="4" xfId="0" applyNumberFormat="1" applyFont="1" applyFill="1" applyBorder="1"/>
    <xf numFmtId="166" fontId="20" fillId="0" borderId="7" xfId="0" applyNumberFormat="1" applyFont="1" applyFill="1" applyBorder="1"/>
    <xf numFmtId="166" fontId="20" fillId="0" borderId="23" xfId="0" applyNumberFormat="1" applyFont="1" applyFill="1" applyBorder="1"/>
    <xf numFmtId="166" fontId="20" fillId="0" borderId="15" xfId="0" applyNumberFormat="1" applyFont="1" applyFill="1" applyBorder="1"/>
    <xf numFmtId="164" fontId="20" fillId="0" borderId="54" xfId="0" applyNumberFormat="1" applyFont="1" applyFill="1" applyBorder="1"/>
    <xf numFmtId="164" fontId="20" fillId="0" borderId="10" xfId="0" applyNumberFormat="1" applyFont="1" applyFill="1" applyBorder="1"/>
    <xf numFmtId="164" fontId="20" fillId="0" borderId="1" xfId="0" applyNumberFormat="1" applyFont="1" applyFill="1" applyBorder="1"/>
    <xf numFmtId="164" fontId="20" fillId="0" borderId="14" xfId="0" applyNumberFormat="1" applyFont="1" applyFill="1" applyBorder="1"/>
    <xf numFmtId="166" fontId="4" fillId="4" borderId="23" xfId="0" applyNumberFormat="1" applyFont="1" applyFill="1" applyBorder="1"/>
    <xf numFmtId="166" fontId="4" fillId="4" borderId="15" xfId="0" applyNumberFormat="1" applyFont="1" applyFill="1" applyBorder="1"/>
    <xf numFmtId="166" fontId="4" fillId="4" borderId="59" xfId="0" applyNumberFormat="1" applyFont="1" applyFill="1" applyBorder="1"/>
    <xf numFmtId="9" fontId="15" fillId="0" borderId="13" xfId="0" applyNumberFormat="1" applyFont="1" applyFill="1" applyBorder="1" applyAlignment="1">
      <alignment horizontal="center" vertical="center"/>
    </xf>
    <xf numFmtId="9" fontId="16" fillId="0" borderId="13" xfId="0" applyNumberFormat="1" applyFont="1" applyFill="1" applyBorder="1" applyAlignment="1">
      <alignment horizontal="center" vertical="center" wrapText="1"/>
    </xf>
    <xf numFmtId="9" fontId="17" fillId="5" borderId="13" xfId="0" applyNumberFormat="1" applyFont="1" applyFill="1" applyBorder="1" applyAlignment="1">
      <alignment horizontal="center" vertical="center"/>
    </xf>
    <xf numFmtId="9" fontId="17" fillId="0" borderId="13" xfId="0" applyNumberFormat="1" applyFont="1" applyFill="1" applyBorder="1" applyAlignment="1">
      <alignment horizontal="center" vertical="center"/>
    </xf>
    <xf numFmtId="9" fontId="18" fillId="0" borderId="13" xfId="0" applyNumberFormat="1" applyFont="1" applyFill="1" applyBorder="1" applyAlignment="1">
      <alignment horizontal="center" vertical="center"/>
    </xf>
    <xf numFmtId="9" fontId="18" fillId="0" borderId="14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9" fontId="17" fillId="0" borderId="13" xfId="0" applyNumberFormat="1" applyFont="1" applyFill="1" applyBorder="1" applyAlignment="1">
      <alignment horizontal="center" vertical="center" wrapText="1"/>
    </xf>
    <xf numFmtId="9" fontId="17" fillId="0" borderId="2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9" fontId="18" fillId="0" borderId="37" xfId="0" applyNumberFormat="1" applyFont="1" applyFill="1" applyBorder="1" applyAlignment="1">
      <alignment horizontal="center" vertical="center"/>
    </xf>
    <xf numFmtId="9" fontId="17" fillId="5" borderId="14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9" fontId="17" fillId="0" borderId="37" xfId="0" applyNumberFormat="1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2" fillId="0" borderId="15" xfId="0" applyFont="1" applyFill="1" applyBorder="1"/>
    <xf numFmtId="166" fontId="0" fillId="0" borderId="0" xfId="0" applyNumberFormat="1" applyFill="1"/>
    <xf numFmtId="9" fontId="17" fillId="0" borderId="2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27" fillId="0" borderId="0" xfId="1" applyFont="1" applyFill="1" applyAlignment="1">
      <alignment horizont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8" fillId="0" borderId="46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wrapText="1"/>
    </xf>
    <xf numFmtId="0" fontId="0" fillId="0" borderId="49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17" fillId="0" borderId="4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26" fillId="0" borderId="4" xfId="1" applyFont="1" applyFill="1" applyBorder="1" applyAlignment="1">
      <alignment horizontal="center" vertical="center" wrapText="1"/>
    </xf>
    <xf numFmtId="0" fontId="26" fillId="0" borderId="6" xfId="1" applyFont="1" applyFill="1" applyBorder="1" applyAlignment="1">
      <alignment horizontal="center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6" fillId="0" borderId="39" xfId="1" applyFont="1" applyFill="1" applyBorder="1" applyAlignment="1">
      <alignment horizontal="center" vertical="center" wrapText="1"/>
    </xf>
    <xf numFmtId="0" fontId="26" fillId="0" borderId="13" xfId="1" applyFont="1" applyFill="1" applyBorder="1" applyAlignment="1">
      <alignment horizontal="center" vertical="center" wrapText="1"/>
    </xf>
    <xf numFmtId="0" fontId="26" fillId="0" borderId="61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78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7"/>
  <sheetViews>
    <sheetView tabSelected="1" showRuler="0" zoomScaleNormal="100" zoomScaleSheetLayoutView="100" workbookViewId="0">
      <selection activeCell="F50" sqref="F50"/>
    </sheetView>
  </sheetViews>
  <sheetFormatPr defaultRowHeight="12.75" x14ac:dyDescent="0.2"/>
  <cols>
    <col min="1" max="1" width="44.5703125" style="6" customWidth="1"/>
    <col min="2" max="2" width="18.28515625" style="8" customWidth="1"/>
    <col min="3" max="3" width="14.140625" customWidth="1"/>
    <col min="4" max="4" width="13" customWidth="1"/>
    <col min="5" max="5" width="12" customWidth="1"/>
    <col min="6" max="6" width="13.28515625" style="1" customWidth="1"/>
    <col min="7" max="7" width="12.85546875" customWidth="1"/>
    <col min="8" max="8" width="12.7109375" style="1" customWidth="1"/>
    <col min="9" max="9" width="11" style="1" customWidth="1"/>
    <col min="10" max="10" width="10.7109375" style="1" customWidth="1"/>
    <col min="11" max="11" width="11.5703125" style="1" customWidth="1"/>
    <col min="12" max="12" width="12.140625" style="1" customWidth="1"/>
    <col min="13" max="13" width="11.42578125" style="1" customWidth="1"/>
    <col min="14" max="14" width="10.5703125" style="3" customWidth="1"/>
  </cols>
  <sheetData>
    <row r="1" spans="1:14" ht="36.75" customHeight="1" x14ac:dyDescent="0.25">
      <c r="A1" s="225" t="s">
        <v>164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</row>
    <row r="2" spans="1:14" ht="14.25" customHeight="1" thickBot="1" x14ac:dyDescent="0.4">
      <c r="A2" s="10"/>
      <c r="B2" s="10"/>
      <c r="C2" s="10"/>
      <c r="D2" s="10"/>
      <c r="E2" s="120"/>
      <c r="F2" s="120"/>
      <c r="G2" s="120"/>
      <c r="H2" s="10"/>
      <c r="I2" s="10"/>
      <c r="J2" s="11"/>
      <c r="K2" s="120"/>
      <c r="L2" s="120"/>
      <c r="M2" s="131" t="s">
        <v>150</v>
      </c>
    </row>
    <row r="3" spans="1:14" ht="25.5" customHeight="1" x14ac:dyDescent="0.2">
      <c r="A3" s="243" t="s">
        <v>103</v>
      </c>
      <c r="B3" s="249" t="s">
        <v>104</v>
      </c>
      <c r="C3" s="246" t="s">
        <v>148</v>
      </c>
      <c r="D3" s="236" t="s">
        <v>165</v>
      </c>
      <c r="E3" s="226" t="s">
        <v>156</v>
      </c>
      <c r="F3" s="226"/>
      <c r="G3" s="226"/>
      <c r="H3" s="240" t="s">
        <v>162</v>
      </c>
      <c r="I3" s="236" t="s">
        <v>106</v>
      </c>
      <c r="J3" s="237"/>
      <c r="K3" s="237"/>
      <c r="L3" s="227" t="s">
        <v>107</v>
      </c>
      <c r="M3" s="228"/>
      <c r="N3" s="229"/>
    </row>
    <row r="4" spans="1:14" ht="39.75" customHeight="1" x14ac:dyDescent="0.2">
      <c r="A4" s="244"/>
      <c r="B4" s="250"/>
      <c r="C4" s="247"/>
      <c r="D4" s="252"/>
      <c r="E4" s="254" t="s">
        <v>151</v>
      </c>
      <c r="F4" s="256" t="s">
        <v>152</v>
      </c>
      <c r="G4" s="258" t="s">
        <v>112</v>
      </c>
      <c r="H4" s="241"/>
      <c r="I4" s="238"/>
      <c r="J4" s="239"/>
      <c r="K4" s="239"/>
      <c r="L4" s="230" t="s">
        <v>154</v>
      </c>
      <c r="M4" s="232" t="s">
        <v>127</v>
      </c>
      <c r="N4" s="234" t="s">
        <v>155</v>
      </c>
    </row>
    <row r="5" spans="1:14" ht="36.75" customHeight="1" thickBot="1" x14ac:dyDescent="0.25">
      <c r="A5" s="245"/>
      <c r="B5" s="251"/>
      <c r="C5" s="248"/>
      <c r="D5" s="253"/>
      <c r="E5" s="255"/>
      <c r="F5" s="257"/>
      <c r="G5" s="259"/>
      <c r="H5" s="242"/>
      <c r="I5" s="222" t="s">
        <v>120</v>
      </c>
      <c r="J5" s="223" t="s">
        <v>157</v>
      </c>
      <c r="K5" s="224" t="s">
        <v>153</v>
      </c>
      <c r="L5" s="231"/>
      <c r="M5" s="233"/>
      <c r="N5" s="235"/>
    </row>
    <row r="6" spans="1:14" ht="29.25" customHeight="1" x14ac:dyDescent="0.2">
      <c r="A6" s="26" t="s">
        <v>86</v>
      </c>
      <c r="B6" s="69" t="s">
        <v>42</v>
      </c>
      <c r="C6" s="221" t="s">
        <v>105</v>
      </c>
      <c r="D6" s="153">
        <v>103692</v>
      </c>
      <c r="E6" s="70">
        <v>105110</v>
      </c>
      <c r="F6" s="50">
        <v>90374.8</v>
      </c>
      <c r="G6" s="51">
        <v>105110</v>
      </c>
      <c r="H6" s="124">
        <f>G6/D6</f>
        <v>1.0136751147629519</v>
      </c>
      <c r="I6" s="70">
        <v>119178</v>
      </c>
      <c r="J6" s="50">
        <v>124313</v>
      </c>
      <c r="K6" s="178">
        <v>130541</v>
      </c>
      <c r="L6" s="189">
        <f t="shared" ref="L6:L37" si="0">I6/G6</f>
        <v>1.1338407382741889</v>
      </c>
      <c r="M6" s="112">
        <f>J6/I6</f>
        <v>1.0430868113242378</v>
      </c>
      <c r="N6" s="94">
        <f>K6/J6</f>
        <v>1.0500993460056471</v>
      </c>
    </row>
    <row r="7" spans="1:14" ht="19.5" customHeight="1" x14ac:dyDescent="0.2">
      <c r="A7" s="17" t="s">
        <v>149</v>
      </c>
      <c r="B7" s="56"/>
      <c r="C7" s="54"/>
      <c r="D7" s="147">
        <v>76895.199999999997</v>
      </c>
      <c r="E7" s="139">
        <v>77763.600000000006</v>
      </c>
      <c r="F7" s="158">
        <v>66855.5</v>
      </c>
      <c r="G7" s="164">
        <v>77764</v>
      </c>
      <c r="H7" s="102">
        <f t="shared" ref="H7:H35" si="1">G7/D7</f>
        <v>1.0112984945744339</v>
      </c>
      <c r="I7" s="134">
        <f>(I6-100)*I8/62.55+100</f>
        <v>90622.124700239801</v>
      </c>
      <c r="J7" s="134">
        <f>(J6-100)*J8/62.49+100</f>
        <v>94497.109457513201</v>
      </c>
      <c r="K7" s="169">
        <f>(K6-100)*K8/61.63+100</f>
        <v>98793.231056303746</v>
      </c>
      <c r="L7" s="182">
        <f t="shared" si="0"/>
        <v>1.1653480363695257</v>
      </c>
      <c r="M7" s="107">
        <f t="shared" ref="M7:M74" si="2">J7/I7</f>
        <v>1.0427598091535715</v>
      </c>
      <c r="N7" s="90">
        <f t="shared" ref="N7:N74" si="3">K7/J7</f>
        <v>1.0454629948307796</v>
      </c>
    </row>
    <row r="8" spans="1:14" ht="16.899999999999999" customHeight="1" x14ac:dyDescent="0.25">
      <c r="A8" s="18" t="s">
        <v>85</v>
      </c>
      <c r="B8" s="57"/>
      <c r="C8" s="201"/>
      <c r="D8" s="148">
        <v>43</v>
      </c>
      <c r="E8" s="140">
        <v>42.6</v>
      </c>
      <c r="F8" s="136">
        <v>42.6</v>
      </c>
      <c r="G8" s="165">
        <v>42.6</v>
      </c>
      <c r="H8" s="102">
        <f t="shared" si="1"/>
        <v>0.99069767441860468</v>
      </c>
      <c r="I8" s="135">
        <v>47.55</v>
      </c>
      <c r="J8" s="136">
        <v>47.49</v>
      </c>
      <c r="K8" s="170">
        <v>46.63</v>
      </c>
      <c r="L8" s="182">
        <f t="shared" si="0"/>
        <v>1.1161971830985915</v>
      </c>
      <c r="M8" s="107">
        <f t="shared" si="2"/>
        <v>0.9987381703470033</v>
      </c>
      <c r="N8" s="89">
        <f t="shared" si="3"/>
        <v>0.98189092440513792</v>
      </c>
    </row>
    <row r="9" spans="1:14" ht="38.25" customHeight="1" x14ac:dyDescent="0.25">
      <c r="A9" s="22" t="s">
        <v>76</v>
      </c>
      <c r="B9" s="15" t="s">
        <v>87</v>
      </c>
      <c r="C9" s="202" t="s">
        <v>109</v>
      </c>
      <c r="D9" s="149">
        <v>11497.3</v>
      </c>
      <c r="E9" s="43">
        <v>14890</v>
      </c>
      <c r="F9" s="39">
        <v>12429.2</v>
      </c>
      <c r="G9" s="40">
        <v>14890</v>
      </c>
      <c r="H9" s="102">
        <f t="shared" si="1"/>
        <v>1.2950866725231143</v>
      </c>
      <c r="I9" s="137">
        <v>14480</v>
      </c>
      <c r="J9" s="138">
        <v>15000</v>
      </c>
      <c r="K9" s="171">
        <v>15330</v>
      </c>
      <c r="L9" s="129">
        <f t="shared" si="0"/>
        <v>0.97246474143720618</v>
      </c>
      <c r="M9" s="108">
        <f t="shared" si="2"/>
        <v>1.0359116022099448</v>
      </c>
      <c r="N9" s="96">
        <f t="shared" si="3"/>
        <v>1.022</v>
      </c>
    </row>
    <row r="10" spans="1:14" ht="18.75" customHeight="1" x14ac:dyDescent="0.2">
      <c r="A10" s="17" t="s">
        <v>82</v>
      </c>
      <c r="B10" s="15" t="s">
        <v>68</v>
      </c>
      <c r="C10" s="203">
        <v>1</v>
      </c>
      <c r="D10" s="149">
        <v>3729.5</v>
      </c>
      <c r="E10" s="43">
        <v>3941</v>
      </c>
      <c r="F10" s="39">
        <v>4603.8</v>
      </c>
      <c r="G10" s="40">
        <v>5000</v>
      </c>
      <c r="H10" s="104">
        <f t="shared" si="1"/>
        <v>1.3406622871698619</v>
      </c>
      <c r="I10" s="137">
        <v>17260</v>
      </c>
      <c r="J10" s="138">
        <v>17900</v>
      </c>
      <c r="K10" s="172">
        <v>18600</v>
      </c>
      <c r="L10" s="129">
        <f t="shared" si="0"/>
        <v>3.452</v>
      </c>
      <c r="M10" s="108">
        <f t="shared" si="2"/>
        <v>1.0370799536500579</v>
      </c>
      <c r="N10" s="91">
        <f t="shared" si="3"/>
        <v>1.0391061452513966</v>
      </c>
    </row>
    <row r="11" spans="1:14" ht="19.5" customHeight="1" x14ac:dyDescent="0.2">
      <c r="A11" s="17" t="s">
        <v>83</v>
      </c>
      <c r="B11" s="15" t="s">
        <v>13</v>
      </c>
      <c r="C11" s="204">
        <v>1</v>
      </c>
      <c r="D11" s="149">
        <v>4256.5</v>
      </c>
      <c r="E11" s="43">
        <v>1195</v>
      </c>
      <c r="F11" s="39">
        <v>1179.9000000000001</v>
      </c>
      <c r="G11" s="40">
        <v>1179.9000000000001</v>
      </c>
      <c r="H11" s="104">
        <f t="shared" si="1"/>
        <v>0.27719957711734994</v>
      </c>
      <c r="I11" s="58">
        <v>0</v>
      </c>
      <c r="J11" s="39">
        <v>0</v>
      </c>
      <c r="K11" s="173">
        <v>0</v>
      </c>
      <c r="L11" s="129">
        <f t="shared" si="0"/>
        <v>0</v>
      </c>
      <c r="M11" s="108" t="s">
        <v>113</v>
      </c>
      <c r="N11" s="91" t="s">
        <v>113</v>
      </c>
    </row>
    <row r="12" spans="1:14" ht="18.75" customHeight="1" x14ac:dyDescent="0.2">
      <c r="A12" s="17" t="s">
        <v>7</v>
      </c>
      <c r="B12" s="15" t="s">
        <v>32</v>
      </c>
      <c r="C12" s="204">
        <v>1</v>
      </c>
      <c r="D12" s="149">
        <v>2500.1</v>
      </c>
      <c r="E12" s="43">
        <v>5220</v>
      </c>
      <c r="F12" s="39">
        <v>5221.3999999999996</v>
      </c>
      <c r="G12" s="40">
        <v>5221.3999999999996</v>
      </c>
      <c r="H12" s="104">
        <f t="shared" si="1"/>
        <v>2.0884764609415623</v>
      </c>
      <c r="I12" s="58">
        <v>3000</v>
      </c>
      <c r="J12" s="39">
        <v>3100</v>
      </c>
      <c r="K12" s="173">
        <v>3200</v>
      </c>
      <c r="L12" s="129">
        <f t="shared" si="0"/>
        <v>0.57455854751599189</v>
      </c>
      <c r="M12" s="108">
        <f t="shared" si="2"/>
        <v>1.0333333333333334</v>
      </c>
      <c r="N12" s="91">
        <f t="shared" si="3"/>
        <v>1.032258064516129</v>
      </c>
    </row>
    <row r="13" spans="1:14" ht="16.5" customHeight="1" x14ac:dyDescent="0.2">
      <c r="A13" s="17" t="s">
        <v>77</v>
      </c>
      <c r="B13" s="15" t="s">
        <v>31</v>
      </c>
      <c r="C13" s="204">
        <v>1</v>
      </c>
      <c r="D13" s="149">
        <v>110.5</v>
      </c>
      <c r="E13" s="43">
        <v>2320</v>
      </c>
      <c r="F13" s="39">
        <v>2575.6999999999998</v>
      </c>
      <c r="G13" s="40">
        <v>2820</v>
      </c>
      <c r="H13" s="104">
        <f t="shared" si="1"/>
        <v>25.520361990950228</v>
      </c>
      <c r="I13" s="58">
        <v>3120</v>
      </c>
      <c r="J13" s="39">
        <v>3245</v>
      </c>
      <c r="K13" s="173">
        <v>3375</v>
      </c>
      <c r="L13" s="129">
        <f t="shared" si="0"/>
        <v>1.1063829787234043</v>
      </c>
      <c r="M13" s="108">
        <f t="shared" si="2"/>
        <v>1.0400641025641026</v>
      </c>
      <c r="N13" s="91">
        <f t="shared" si="3"/>
        <v>1.0400616332819723</v>
      </c>
    </row>
    <row r="14" spans="1:14" ht="27" customHeight="1" x14ac:dyDescent="0.2">
      <c r="A14" s="17" t="s">
        <v>116</v>
      </c>
      <c r="B14" s="15" t="s">
        <v>115</v>
      </c>
      <c r="C14" s="204">
        <v>1</v>
      </c>
      <c r="D14" s="149">
        <v>2073.5</v>
      </c>
      <c r="E14" s="43">
        <v>2040</v>
      </c>
      <c r="F14" s="39">
        <v>864.5</v>
      </c>
      <c r="G14" s="40">
        <v>2040</v>
      </c>
      <c r="H14" s="104">
        <f t="shared" si="1"/>
        <v>0.98384374246443207</v>
      </c>
      <c r="I14" s="58">
        <v>2100</v>
      </c>
      <c r="J14" s="39">
        <v>2100</v>
      </c>
      <c r="K14" s="173">
        <v>2100</v>
      </c>
      <c r="L14" s="129">
        <f t="shared" si="0"/>
        <v>1.0294117647058822</v>
      </c>
      <c r="M14" s="108">
        <f t="shared" si="2"/>
        <v>1</v>
      </c>
      <c r="N14" s="91">
        <f t="shared" si="3"/>
        <v>1</v>
      </c>
    </row>
    <row r="15" spans="1:14" ht="16.5" customHeight="1" x14ac:dyDescent="0.2">
      <c r="A15" s="17" t="s">
        <v>48</v>
      </c>
      <c r="B15" s="15" t="s">
        <v>49</v>
      </c>
      <c r="C15" s="204">
        <v>0.05</v>
      </c>
      <c r="D15" s="149">
        <v>593.6</v>
      </c>
      <c r="E15" s="43">
        <v>530</v>
      </c>
      <c r="F15" s="39">
        <v>266.5</v>
      </c>
      <c r="G15" s="40">
        <v>530</v>
      </c>
      <c r="H15" s="104">
        <f t="shared" si="1"/>
        <v>0.89285714285714279</v>
      </c>
      <c r="I15" s="58">
        <v>545</v>
      </c>
      <c r="J15" s="39">
        <v>555</v>
      </c>
      <c r="K15" s="173">
        <v>565</v>
      </c>
      <c r="L15" s="129">
        <f t="shared" si="0"/>
        <v>1.0283018867924529</v>
      </c>
      <c r="M15" s="108">
        <f t="shared" si="2"/>
        <v>1.0183486238532109</v>
      </c>
      <c r="N15" s="91">
        <f t="shared" si="3"/>
        <v>1.0180180180180181</v>
      </c>
    </row>
    <row r="16" spans="1:14" ht="17.25" customHeight="1" x14ac:dyDescent="0.2">
      <c r="A16" s="17" t="s">
        <v>81</v>
      </c>
      <c r="B16" s="15" t="s">
        <v>88</v>
      </c>
      <c r="C16" s="204">
        <v>1</v>
      </c>
      <c r="D16" s="149">
        <v>6235.8</v>
      </c>
      <c r="E16" s="43">
        <v>7100</v>
      </c>
      <c r="F16" s="39">
        <v>9171.2999999999993</v>
      </c>
      <c r="G16" s="40">
        <v>9500</v>
      </c>
      <c r="H16" s="104">
        <f t="shared" si="1"/>
        <v>1.5234613040828762</v>
      </c>
      <c r="I16" s="58">
        <v>9000</v>
      </c>
      <c r="J16" s="39">
        <v>9100</v>
      </c>
      <c r="K16" s="173">
        <v>9200</v>
      </c>
      <c r="L16" s="129">
        <f t="shared" si="0"/>
        <v>0.94736842105263153</v>
      </c>
      <c r="M16" s="108">
        <f t="shared" si="2"/>
        <v>1.0111111111111111</v>
      </c>
      <c r="N16" s="91">
        <f t="shared" si="3"/>
        <v>1.0109890109890109</v>
      </c>
    </row>
    <row r="17" spans="1:14" ht="17.25" customHeight="1" x14ac:dyDescent="0.2">
      <c r="A17" s="17" t="s">
        <v>84</v>
      </c>
      <c r="B17" s="15" t="s">
        <v>89</v>
      </c>
      <c r="C17" s="204">
        <v>1</v>
      </c>
      <c r="D17" s="149">
        <v>4905.1000000000004</v>
      </c>
      <c r="E17" s="43">
        <v>5000</v>
      </c>
      <c r="F17" s="39">
        <v>2002.8</v>
      </c>
      <c r="G17" s="40">
        <v>5000</v>
      </c>
      <c r="H17" s="104">
        <f t="shared" si="1"/>
        <v>1.019347210046686</v>
      </c>
      <c r="I17" s="58">
        <v>5000</v>
      </c>
      <c r="J17" s="39">
        <v>5100</v>
      </c>
      <c r="K17" s="173">
        <v>5100</v>
      </c>
      <c r="L17" s="129">
        <f t="shared" si="0"/>
        <v>1</v>
      </c>
      <c r="M17" s="108">
        <f t="shared" si="2"/>
        <v>1.02</v>
      </c>
      <c r="N17" s="91">
        <f t="shared" si="3"/>
        <v>1</v>
      </c>
    </row>
    <row r="18" spans="1:14" ht="18" customHeight="1" x14ac:dyDescent="0.25">
      <c r="A18" s="19" t="s">
        <v>61</v>
      </c>
      <c r="B18" s="59" t="s">
        <v>75</v>
      </c>
      <c r="C18" s="204"/>
      <c r="D18" s="150">
        <f>SUM(D19:D26)</f>
        <v>2627.8</v>
      </c>
      <c r="E18" s="60">
        <f>SUM(E19:E26)</f>
        <v>2610</v>
      </c>
      <c r="F18" s="41">
        <f>SUM(F19:F26)</f>
        <v>2342.1999999999998</v>
      </c>
      <c r="G18" s="42">
        <f>SUM(G19:G26)</f>
        <v>2633</v>
      </c>
      <c r="H18" s="103">
        <f t="shared" si="1"/>
        <v>1.0019788416165614</v>
      </c>
      <c r="I18" s="61">
        <f>SUM(I19:I26)</f>
        <v>2680</v>
      </c>
      <c r="J18" s="41">
        <f>SUM(J19:J26)</f>
        <v>2680</v>
      </c>
      <c r="K18" s="174">
        <f>SUM(K19:K26)</f>
        <v>2680</v>
      </c>
      <c r="L18" s="183">
        <f t="shared" si="0"/>
        <v>1.0178503608051652</v>
      </c>
      <c r="M18" s="109">
        <f t="shared" si="2"/>
        <v>1</v>
      </c>
      <c r="N18" s="95">
        <f t="shared" si="3"/>
        <v>1</v>
      </c>
    </row>
    <row r="19" spans="1:14" ht="20.25" customHeight="1" x14ac:dyDescent="0.2">
      <c r="A19" s="27" t="s">
        <v>0</v>
      </c>
      <c r="B19" s="15" t="s">
        <v>125</v>
      </c>
      <c r="C19" s="204">
        <v>1</v>
      </c>
      <c r="D19" s="149">
        <v>2550.8000000000002</v>
      </c>
      <c r="E19" s="43">
        <v>2550</v>
      </c>
      <c r="F19" s="39">
        <v>2267</v>
      </c>
      <c r="G19" s="40">
        <v>2550</v>
      </c>
      <c r="H19" s="104">
        <f t="shared" si="1"/>
        <v>0.99968637290261875</v>
      </c>
      <c r="I19" s="58">
        <v>2600</v>
      </c>
      <c r="J19" s="39">
        <v>2600</v>
      </c>
      <c r="K19" s="173">
        <v>2600</v>
      </c>
      <c r="L19" s="129">
        <f t="shared" si="0"/>
        <v>1.0196078431372548</v>
      </c>
      <c r="M19" s="108">
        <f t="shared" si="2"/>
        <v>1</v>
      </c>
      <c r="N19" s="91">
        <f t="shared" si="3"/>
        <v>1</v>
      </c>
    </row>
    <row r="20" spans="1:14" ht="25.5" customHeight="1" x14ac:dyDescent="0.2">
      <c r="A20" s="20" t="s">
        <v>111</v>
      </c>
      <c r="B20" s="15" t="s">
        <v>90</v>
      </c>
      <c r="C20" s="204">
        <v>1</v>
      </c>
      <c r="D20" s="149">
        <v>42</v>
      </c>
      <c r="E20" s="43">
        <v>50</v>
      </c>
      <c r="F20" s="39">
        <v>60.2</v>
      </c>
      <c r="G20" s="40">
        <v>68</v>
      </c>
      <c r="H20" s="104">
        <f t="shared" si="1"/>
        <v>1.6190476190476191</v>
      </c>
      <c r="I20" s="58">
        <v>70</v>
      </c>
      <c r="J20" s="39">
        <v>70</v>
      </c>
      <c r="K20" s="173">
        <v>70</v>
      </c>
      <c r="L20" s="129">
        <f t="shared" si="0"/>
        <v>1.0294117647058822</v>
      </c>
      <c r="M20" s="108">
        <f t="shared" si="2"/>
        <v>1</v>
      </c>
      <c r="N20" s="91">
        <f t="shared" si="3"/>
        <v>1</v>
      </c>
    </row>
    <row r="21" spans="1:14" ht="1.5" hidden="1" customHeight="1" x14ac:dyDescent="0.2">
      <c r="A21" s="20" t="s">
        <v>78</v>
      </c>
      <c r="B21" s="15" t="s">
        <v>79</v>
      </c>
      <c r="C21" s="204">
        <v>0.5</v>
      </c>
      <c r="D21" s="149"/>
      <c r="E21" s="43">
        <v>0</v>
      </c>
      <c r="F21" s="39">
        <v>0</v>
      </c>
      <c r="G21" s="40">
        <v>0</v>
      </c>
      <c r="H21" s="104" t="e">
        <f t="shared" si="1"/>
        <v>#DIV/0!</v>
      </c>
      <c r="I21" s="58">
        <v>0</v>
      </c>
      <c r="J21" s="39">
        <v>0</v>
      </c>
      <c r="K21" s="173">
        <v>0</v>
      </c>
      <c r="L21" s="129" t="e">
        <f t="shared" si="0"/>
        <v>#DIV/0!</v>
      </c>
      <c r="M21" s="108" t="s">
        <v>113</v>
      </c>
      <c r="N21" s="91" t="s">
        <v>113</v>
      </c>
    </row>
    <row r="22" spans="1:14" ht="38.25" hidden="1" customHeight="1" x14ac:dyDescent="0.2">
      <c r="A22" s="20" t="s">
        <v>62</v>
      </c>
      <c r="B22" s="15" t="s">
        <v>57</v>
      </c>
      <c r="C22" s="204">
        <v>0.5</v>
      </c>
      <c r="D22" s="149"/>
      <c r="E22" s="43"/>
      <c r="F22" s="39"/>
      <c r="G22" s="40"/>
      <c r="H22" s="104" t="e">
        <f t="shared" si="1"/>
        <v>#DIV/0!</v>
      </c>
      <c r="I22" s="58"/>
      <c r="J22" s="39"/>
      <c r="K22" s="173"/>
      <c r="L22" s="129" t="e">
        <f t="shared" si="0"/>
        <v>#DIV/0!</v>
      </c>
      <c r="M22" s="108" t="e">
        <f t="shared" si="2"/>
        <v>#DIV/0!</v>
      </c>
      <c r="N22" s="91" t="e">
        <f t="shared" si="3"/>
        <v>#DIV/0!</v>
      </c>
    </row>
    <row r="23" spans="1:14" ht="31.5" hidden="1" customHeight="1" x14ac:dyDescent="0.2">
      <c r="A23" s="20" t="s">
        <v>65</v>
      </c>
      <c r="B23" s="15" t="s">
        <v>58</v>
      </c>
      <c r="C23" s="204">
        <v>0.5</v>
      </c>
      <c r="D23" s="149"/>
      <c r="E23" s="43"/>
      <c r="F23" s="39"/>
      <c r="G23" s="40"/>
      <c r="H23" s="104" t="e">
        <f t="shared" si="1"/>
        <v>#DIV/0!</v>
      </c>
      <c r="I23" s="58"/>
      <c r="J23" s="39"/>
      <c r="K23" s="173"/>
      <c r="L23" s="129" t="e">
        <f t="shared" si="0"/>
        <v>#DIV/0!</v>
      </c>
      <c r="M23" s="108" t="e">
        <f t="shared" si="2"/>
        <v>#DIV/0!</v>
      </c>
      <c r="N23" s="91" t="e">
        <f t="shared" si="3"/>
        <v>#DIV/0!</v>
      </c>
    </row>
    <row r="24" spans="1:14" ht="31.5" hidden="1" customHeight="1" x14ac:dyDescent="0.2">
      <c r="A24" s="20" t="s">
        <v>60</v>
      </c>
      <c r="B24" s="15" t="s">
        <v>59</v>
      </c>
      <c r="C24" s="204">
        <v>0.5</v>
      </c>
      <c r="D24" s="149"/>
      <c r="E24" s="43"/>
      <c r="F24" s="39"/>
      <c r="G24" s="40"/>
      <c r="H24" s="104" t="e">
        <f t="shared" si="1"/>
        <v>#DIV/0!</v>
      </c>
      <c r="I24" s="58"/>
      <c r="J24" s="39"/>
      <c r="K24" s="173"/>
      <c r="L24" s="129" t="e">
        <f t="shared" si="0"/>
        <v>#DIV/0!</v>
      </c>
      <c r="M24" s="108" t="e">
        <f t="shared" si="2"/>
        <v>#DIV/0!</v>
      </c>
      <c r="N24" s="91" t="e">
        <f t="shared" si="3"/>
        <v>#DIV/0!</v>
      </c>
    </row>
    <row r="25" spans="1:14" ht="10.5" hidden="1" customHeight="1" x14ac:dyDescent="0.2">
      <c r="A25" s="20" t="s">
        <v>63</v>
      </c>
      <c r="B25" s="15" t="s">
        <v>64</v>
      </c>
      <c r="C25" s="204">
        <v>0.5</v>
      </c>
      <c r="D25" s="149"/>
      <c r="E25" s="43"/>
      <c r="F25" s="39"/>
      <c r="G25" s="40"/>
      <c r="H25" s="104" t="e">
        <f t="shared" si="1"/>
        <v>#DIV/0!</v>
      </c>
      <c r="I25" s="58"/>
      <c r="J25" s="39"/>
      <c r="K25" s="173"/>
      <c r="L25" s="129" t="e">
        <f t="shared" si="0"/>
        <v>#DIV/0!</v>
      </c>
      <c r="M25" s="108" t="e">
        <f t="shared" si="2"/>
        <v>#DIV/0!</v>
      </c>
      <c r="N25" s="91" t="e">
        <f t="shared" si="3"/>
        <v>#DIV/0!</v>
      </c>
    </row>
    <row r="26" spans="1:14" ht="20.25" customHeight="1" thickBot="1" x14ac:dyDescent="0.25">
      <c r="A26" s="20" t="s">
        <v>99</v>
      </c>
      <c r="B26" s="15" t="s">
        <v>40</v>
      </c>
      <c r="C26" s="204">
        <v>1</v>
      </c>
      <c r="D26" s="149">
        <v>35</v>
      </c>
      <c r="E26" s="43">
        <v>10</v>
      </c>
      <c r="F26" s="39">
        <v>15</v>
      </c>
      <c r="G26" s="40">
        <v>15</v>
      </c>
      <c r="H26" s="104">
        <f t="shared" si="1"/>
        <v>0.42857142857142855</v>
      </c>
      <c r="I26" s="58">
        <v>10</v>
      </c>
      <c r="J26" s="39">
        <v>10</v>
      </c>
      <c r="K26" s="173">
        <v>10</v>
      </c>
      <c r="L26" s="129">
        <f t="shared" si="0"/>
        <v>0.66666666666666663</v>
      </c>
      <c r="M26" s="108">
        <f t="shared" si="2"/>
        <v>1</v>
      </c>
      <c r="N26" s="91">
        <f t="shared" si="3"/>
        <v>1</v>
      </c>
    </row>
    <row r="27" spans="1:14" ht="27.6" hidden="1" customHeight="1" x14ac:dyDescent="0.2">
      <c r="A27" s="21" t="s">
        <v>39</v>
      </c>
      <c r="B27" s="15" t="s">
        <v>40</v>
      </c>
      <c r="C27" s="205">
        <v>1</v>
      </c>
      <c r="D27" s="149"/>
      <c r="E27" s="43"/>
      <c r="F27" s="39"/>
      <c r="G27" s="40"/>
      <c r="H27" s="104" t="e">
        <f t="shared" si="1"/>
        <v>#DIV/0!</v>
      </c>
      <c r="I27" s="58"/>
      <c r="J27" s="39"/>
      <c r="K27" s="173"/>
      <c r="L27" s="129" t="e">
        <f t="shared" si="0"/>
        <v>#DIV/0!</v>
      </c>
      <c r="M27" s="108" t="e">
        <f t="shared" si="2"/>
        <v>#DIV/0!</v>
      </c>
      <c r="N27" s="91" t="e">
        <f t="shared" si="3"/>
        <v>#DIV/0!</v>
      </c>
    </row>
    <row r="28" spans="1:14" ht="27.6" hidden="1" customHeight="1" x14ac:dyDescent="0.25">
      <c r="A28" s="22" t="s">
        <v>43</v>
      </c>
      <c r="B28" s="62" t="s">
        <v>44</v>
      </c>
      <c r="C28" s="205"/>
      <c r="D28" s="149"/>
      <c r="E28" s="43"/>
      <c r="F28" s="39"/>
      <c r="G28" s="40"/>
      <c r="H28" s="104" t="e">
        <f t="shared" si="1"/>
        <v>#DIV/0!</v>
      </c>
      <c r="I28" s="58"/>
      <c r="J28" s="39"/>
      <c r="K28" s="173">
        <v>0</v>
      </c>
      <c r="L28" s="129" t="e">
        <f t="shared" si="0"/>
        <v>#DIV/0!</v>
      </c>
      <c r="M28" s="108" t="e">
        <f t="shared" si="2"/>
        <v>#DIV/0!</v>
      </c>
      <c r="N28" s="91" t="e">
        <f t="shared" si="3"/>
        <v>#DIV/0!</v>
      </c>
    </row>
    <row r="29" spans="1:14" ht="15.75" hidden="1" thickBot="1" x14ac:dyDescent="0.25">
      <c r="A29" s="17" t="s">
        <v>18</v>
      </c>
      <c r="B29" s="15" t="s">
        <v>19</v>
      </c>
      <c r="C29" s="205">
        <v>1</v>
      </c>
      <c r="D29" s="149"/>
      <c r="E29" s="43"/>
      <c r="F29" s="39"/>
      <c r="G29" s="40"/>
      <c r="H29" s="104" t="e">
        <f t="shared" si="1"/>
        <v>#DIV/0!</v>
      </c>
      <c r="I29" s="58"/>
      <c r="J29" s="39"/>
      <c r="K29" s="173">
        <v>0</v>
      </c>
      <c r="L29" s="129" t="e">
        <f t="shared" si="0"/>
        <v>#DIV/0!</v>
      </c>
      <c r="M29" s="108" t="e">
        <f t="shared" si="2"/>
        <v>#DIV/0!</v>
      </c>
      <c r="N29" s="91" t="e">
        <f t="shared" si="3"/>
        <v>#DIV/0!</v>
      </c>
    </row>
    <row r="30" spans="1:14" ht="15.75" hidden="1" thickBot="1" x14ac:dyDescent="0.25">
      <c r="A30" s="17" t="s">
        <v>23</v>
      </c>
      <c r="B30" s="15" t="s">
        <v>24</v>
      </c>
      <c r="C30" s="205">
        <v>1</v>
      </c>
      <c r="D30" s="149"/>
      <c r="E30" s="43"/>
      <c r="F30" s="39"/>
      <c r="G30" s="40"/>
      <c r="H30" s="104" t="e">
        <f t="shared" si="1"/>
        <v>#DIV/0!</v>
      </c>
      <c r="I30" s="58"/>
      <c r="J30" s="39"/>
      <c r="K30" s="173">
        <v>0</v>
      </c>
      <c r="L30" s="129" t="e">
        <f t="shared" si="0"/>
        <v>#DIV/0!</v>
      </c>
      <c r="M30" s="108" t="e">
        <f t="shared" si="2"/>
        <v>#DIV/0!</v>
      </c>
      <c r="N30" s="91" t="e">
        <f t="shared" si="3"/>
        <v>#DIV/0!</v>
      </c>
    </row>
    <row r="31" spans="1:14" ht="15.75" hidden="1" thickBot="1" x14ac:dyDescent="0.25">
      <c r="A31" s="17" t="s">
        <v>1</v>
      </c>
      <c r="B31" s="63" t="s">
        <v>33</v>
      </c>
      <c r="C31" s="205">
        <v>0.5</v>
      </c>
      <c r="D31" s="149"/>
      <c r="E31" s="43"/>
      <c r="F31" s="39"/>
      <c r="G31" s="40"/>
      <c r="H31" s="104" t="e">
        <f t="shared" si="1"/>
        <v>#DIV/0!</v>
      </c>
      <c r="I31" s="58"/>
      <c r="J31" s="39"/>
      <c r="K31" s="173">
        <v>0</v>
      </c>
      <c r="L31" s="129" t="e">
        <f t="shared" si="0"/>
        <v>#DIV/0!</v>
      </c>
      <c r="M31" s="108" t="e">
        <f t="shared" si="2"/>
        <v>#DIV/0!</v>
      </c>
      <c r="N31" s="91" t="e">
        <f t="shared" si="3"/>
        <v>#DIV/0!</v>
      </c>
    </row>
    <row r="32" spans="1:14" ht="15.75" hidden="1" thickBot="1" x14ac:dyDescent="0.25">
      <c r="A32" s="17" t="s">
        <v>8</v>
      </c>
      <c r="B32" s="63" t="s">
        <v>34</v>
      </c>
      <c r="C32" s="205">
        <v>1</v>
      </c>
      <c r="D32" s="149"/>
      <c r="E32" s="43"/>
      <c r="F32" s="39"/>
      <c r="G32" s="40"/>
      <c r="H32" s="104" t="e">
        <f t="shared" si="1"/>
        <v>#DIV/0!</v>
      </c>
      <c r="I32" s="58"/>
      <c r="J32" s="39"/>
      <c r="K32" s="173">
        <v>0</v>
      </c>
      <c r="L32" s="129" t="e">
        <f t="shared" si="0"/>
        <v>#DIV/0!</v>
      </c>
      <c r="M32" s="108" t="e">
        <f t="shared" si="2"/>
        <v>#DIV/0!</v>
      </c>
      <c r="N32" s="91" t="e">
        <f t="shared" si="3"/>
        <v>#DIV/0!</v>
      </c>
    </row>
    <row r="33" spans="1:14" ht="15.75" hidden="1" thickBot="1" x14ac:dyDescent="0.25">
      <c r="A33" s="23" t="s">
        <v>2</v>
      </c>
      <c r="B33" s="64" t="s">
        <v>35</v>
      </c>
      <c r="C33" s="205">
        <v>1</v>
      </c>
      <c r="D33" s="149"/>
      <c r="E33" s="43"/>
      <c r="F33" s="39"/>
      <c r="G33" s="40"/>
      <c r="H33" s="104" t="e">
        <f t="shared" si="1"/>
        <v>#DIV/0!</v>
      </c>
      <c r="I33" s="58"/>
      <c r="J33" s="39"/>
      <c r="K33" s="173">
        <v>0</v>
      </c>
      <c r="L33" s="129" t="e">
        <f t="shared" si="0"/>
        <v>#DIV/0!</v>
      </c>
      <c r="M33" s="108" t="e">
        <f t="shared" si="2"/>
        <v>#DIV/0!</v>
      </c>
      <c r="N33" s="91" t="e">
        <f t="shared" si="3"/>
        <v>#DIV/0!</v>
      </c>
    </row>
    <row r="34" spans="1:14" ht="18" hidden="1" customHeight="1" thickBot="1" x14ac:dyDescent="0.25">
      <c r="A34" s="24" t="s">
        <v>36</v>
      </c>
      <c r="B34" s="64" t="s">
        <v>37</v>
      </c>
      <c r="C34" s="206">
        <v>0.9</v>
      </c>
      <c r="D34" s="154"/>
      <c r="E34" s="73"/>
      <c r="F34" s="52"/>
      <c r="G34" s="74"/>
      <c r="H34" s="125" t="e">
        <f t="shared" si="1"/>
        <v>#DIV/0!</v>
      </c>
      <c r="I34" s="65"/>
      <c r="J34" s="44"/>
      <c r="K34" s="175">
        <v>0</v>
      </c>
      <c r="L34" s="184" t="e">
        <f t="shared" si="0"/>
        <v>#DIV/0!</v>
      </c>
      <c r="M34" s="110" t="e">
        <f t="shared" si="2"/>
        <v>#DIV/0!</v>
      </c>
      <c r="N34" s="100" t="e">
        <f t="shared" si="3"/>
        <v>#DIV/0!</v>
      </c>
    </row>
    <row r="35" spans="1:14" s="5" customFormat="1" ht="19.5" customHeight="1" thickBot="1" x14ac:dyDescent="0.25">
      <c r="A35" s="161" t="s">
        <v>5</v>
      </c>
      <c r="B35" s="162"/>
      <c r="C35" s="207"/>
      <c r="D35" s="151">
        <f>D6+D11+D12+D18+D13+D15+D10+D9+D14+D16+D17</f>
        <v>142221.70000000001</v>
      </c>
      <c r="E35" s="45">
        <f>E6+E11+E12+E18+E13+E15+E10+E9+E14+E16+E17</f>
        <v>149956</v>
      </c>
      <c r="F35" s="76">
        <f>F6+F11+F12+F18+F13+F15+F10+F9+F14+F16+F17</f>
        <v>131032.09999999999</v>
      </c>
      <c r="G35" s="46">
        <f>G6+G11+G12+G18+G13+G15+G10+G9+G14+G16+G17</f>
        <v>153924.29999999999</v>
      </c>
      <c r="H35" s="122">
        <f t="shared" si="1"/>
        <v>1.0822842083873274</v>
      </c>
      <c r="I35" s="47">
        <f>I6+I9+I10+I11+I12+I14+I17+I16+I15+I18+I13</f>
        <v>176363</v>
      </c>
      <c r="J35" s="47">
        <f>J6+J9+J10+J11+J12+J14+J17+J16+J15+J18+J13</f>
        <v>183093</v>
      </c>
      <c r="K35" s="176">
        <f>K6+K9+K10+K11+K12+K14+K17+K16+K15+K18+K13</f>
        <v>190691</v>
      </c>
      <c r="L35" s="114">
        <f t="shared" si="0"/>
        <v>1.1457775023176977</v>
      </c>
      <c r="M35" s="98">
        <f t="shared" si="2"/>
        <v>1.0381599315049075</v>
      </c>
      <c r="N35" s="163">
        <f t="shared" si="3"/>
        <v>1.0414980365169613</v>
      </c>
    </row>
    <row r="36" spans="1:14" s="4" customFormat="1" ht="16.5" customHeight="1" thickBot="1" x14ac:dyDescent="0.35">
      <c r="A36" s="25" t="s">
        <v>27</v>
      </c>
      <c r="B36" s="67"/>
      <c r="C36" s="208"/>
      <c r="D36" s="152"/>
      <c r="E36" s="191"/>
      <c r="F36" s="192"/>
      <c r="G36" s="193"/>
      <c r="H36" s="123"/>
      <c r="I36" s="48"/>
      <c r="J36" s="49"/>
      <c r="K36" s="177"/>
      <c r="L36" s="185">
        <f>L35/H35</f>
        <v>1.0586660079102321</v>
      </c>
      <c r="M36" s="111">
        <f>M35/L35</f>
        <v>0.90607463439009794</v>
      </c>
      <c r="N36" s="93">
        <f>N35/M35</f>
        <v>1.0032154053636175</v>
      </c>
    </row>
    <row r="37" spans="1:14" ht="16.5" customHeight="1" x14ac:dyDescent="0.2">
      <c r="A37" s="16" t="s">
        <v>9</v>
      </c>
      <c r="B37" s="55" t="s">
        <v>117</v>
      </c>
      <c r="C37" s="209">
        <v>1</v>
      </c>
      <c r="D37" s="146">
        <v>27872.1</v>
      </c>
      <c r="E37" s="70">
        <v>25950</v>
      </c>
      <c r="F37" s="50">
        <v>23250.7</v>
      </c>
      <c r="G37" s="51">
        <v>27600</v>
      </c>
      <c r="H37" s="130">
        <f t="shared" ref="H37:H70" si="4">G37/D37</f>
        <v>0.99023754937733433</v>
      </c>
      <c r="I37" s="68">
        <v>27200</v>
      </c>
      <c r="J37" s="38">
        <v>27400</v>
      </c>
      <c r="K37" s="168">
        <v>27600</v>
      </c>
      <c r="L37" s="129">
        <f t="shared" si="0"/>
        <v>0.98550724637681164</v>
      </c>
      <c r="M37" s="108">
        <f t="shared" si="2"/>
        <v>1.0073529411764706</v>
      </c>
      <c r="N37" s="91">
        <f>K37/J37</f>
        <v>1.0072992700729928</v>
      </c>
    </row>
    <row r="38" spans="1:14" ht="26.25" customHeight="1" x14ac:dyDescent="0.2">
      <c r="A38" s="26" t="s">
        <v>121</v>
      </c>
      <c r="B38" s="69" t="s">
        <v>130</v>
      </c>
      <c r="C38" s="204">
        <v>1</v>
      </c>
      <c r="D38" s="153">
        <v>6.9</v>
      </c>
      <c r="E38" s="43">
        <v>0</v>
      </c>
      <c r="F38" s="39">
        <v>0</v>
      </c>
      <c r="G38" s="40">
        <v>0</v>
      </c>
      <c r="H38" s="104">
        <f t="shared" ref="H38:H39" si="5">G38/D38</f>
        <v>0</v>
      </c>
      <c r="I38" s="71">
        <v>0</v>
      </c>
      <c r="J38" s="50">
        <v>0</v>
      </c>
      <c r="K38" s="178">
        <v>0</v>
      </c>
      <c r="L38" s="129" t="s">
        <v>113</v>
      </c>
      <c r="M38" s="108" t="s">
        <v>113</v>
      </c>
      <c r="N38" s="91" t="s">
        <v>113</v>
      </c>
    </row>
    <row r="39" spans="1:14" ht="21.75" customHeight="1" x14ac:dyDescent="0.2">
      <c r="A39" s="26" t="s">
        <v>128</v>
      </c>
      <c r="B39" s="69" t="s">
        <v>131</v>
      </c>
      <c r="C39" s="209">
        <v>1</v>
      </c>
      <c r="D39" s="153">
        <v>2523.1999999999998</v>
      </c>
      <c r="E39" s="43">
        <v>2100</v>
      </c>
      <c r="F39" s="39">
        <v>2473.6</v>
      </c>
      <c r="G39" s="40">
        <v>2480</v>
      </c>
      <c r="H39" s="104">
        <f t="shared" si="5"/>
        <v>0.98287888395688028</v>
      </c>
      <c r="I39" s="71">
        <v>2400</v>
      </c>
      <c r="J39" s="50">
        <v>2400</v>
      </c>
      <c r="K39" s="178">
        <v>2400</v>
      </c>
      <c r="L39" s="129">
        <f t="shared" ref="L39:L45" si="6">I39/G39</f>
        <v>0.967741935483871</v>
      </c>
      <c r="M39" s="108">
        <f t="shared" ref="M39:M45" si="7">J39/I39</f>
        <v>1</v>
      </c>
      <c r="N39" s="91">
        <f t="shared" ref="N39:N45" si="8">K39/J39</f>
        <v>1</v>
      </c>
    </row>
    <row r="40" spans="1:14" ht="18.75" customHeight="1" x14ac:dyDescent="0.2">
      <c r="A40" s="26" t="s">
        <v>129</v>
      </c>
      <c r="B40" s="69" t="s">
        <v>132</v>
      </c>
      <c r="C40" s="210">
        <v>1</v>
      </c>
      <c r="D40" s="153">
        <v>175.9</v>
      </c>
      <c r="E40" s="43">
        <v>230</v>
      </c>
      <c r="F40" s="39">
        <v>138.69999999999999</v>
      </c>
      <c r="G40" s="40">
        <v>180</v>
      </c>
      <c r="H40" s="124">
        <f t="shared" si="4"/>
        <v>1.0233086981239341</v>
      </c>
      <c r="I40" s="71">
        <v>180</v>
      </c>
      <c r="J40" s="50">
        <v>180</v>
      </c>
      <c r="K40" s="178">
        <v>180</v>
      </c>
      <c r="L40" s="129">
        <f t="shared" si="6"/>
        <v>1</v>
      </c>
      <c r="M40" s="108">
        <f t="shared" si="7"/>
        <v>1</v>
      </c>
      <c r="N40" s="91">
        <f t="shared" si="8"/>
        <v>1</v>
      </c>
    </row>
    <row r="41" spans="1:14" ht="19.5" customHeight="1" x14ac:dyDescent="0.2">
      <c r="A41" s="17" t="s">
        <v>3</v>
      </c>
      <c r="B41" s="15" t="s">
        <v>38</v>
      </c>
      <c r="C41" s="204">
        <v>0.6</v>
      </c>
      <c r="D41" s="149">
        <v>226.6</v>
      </c>
      <c r="E41" s="43">
        <v>90</v>
      </c>
      <c r="F41" s="39">
        <v>201.9</v>
      </c>
      <c r="G41" s="40">
        <v>202</v>
      </c>
      <c r="H41" s="104">
        <f t="shared" si="4"/>
        <v>0.89143865842894976</v>
      </c>
      <c r="I41" s="58">
        <v>167</v>
      </c>
      <c r="J41" s="39">
        <v>174</v>
      </c>
      <c r="K41" s="173">
        <v>181</v>
      </c>
      <c r="L41" s="129">
        <f t="shared" si="6"/>
        <v>0.82673267326732669</v>
      </c>
      <c r="M41" s="108">
        <f t="shared" si="7"/>
        <v>1.0419161676646707</v>
      </c>
      <c r="N41" s="91">
        <f t="shared" si="8"/>
        <v>1.0402298850574712</v>
      </c>
    </row>
    <row r="42" spans="1:14" ht="29.25" hidden="1" customHeight="1" x14ac:dyDescent="0.2">
      <c r="A42" s="17" t="s">
        <v>98</v>
      </c>
      <c r="B42" s="15" t="s">
        <v>70</v>
      </c>
      <c r="C42" s="204">
        <v>1</v>
      </c>
      <c r="D42" s="149">
        <v>0</v>
      </c>
      <c r="E42" s="43">
        <v>0</v>
      </c>
      <c r="F42" s="39">
        <v>0</v>
      </c>
      <c r="G42" s="40">
        <v>0</v>
      </c>
      <c r="H42" s="104" t="e">
        <f t="shared" si="4"/>
        <v>#DIV/0!</v>
      </c>
      <c r="I42" s="58">
        <v>0</v>
      </c>
      <c r="J42" s="39">
        <v>0</v>
      </c>
      <c r="K42" s="173">
        <v>0</v>
      </c>
      <c r="L42" s="129" t="e">
        <f t="shared" si="6"/>
        <v>#DIV/0!</v>
      </c>
      <c r="M42" s="108" t="e">
        <f t="shared" si="7"/>
        <v>#DIV/0!</v>
      </c>
      <c r="N42" s="91" t="e">
        <f t="shared" si="8"/>
        <v>#DIV/0!</v>
      </c>
    </row>
    <row r="43" spans="1:14" ht="29.25" customHeight="1" x14ac:dyDescent="0.2">
      <c r="A43" s="20" t="s">
        <v>160</v>
      </c>
      <c r="B43" s="15" t="s">
        <v>161</v>
      </c>
      <c r="C43" s="204">
        <v>1</v>
      </c>
      <c r="D43" s="149">
        <v>0</v>
      </c>
      <c r="E43" s="43">
        <v>0</v>
      </c>
      <c r="F43" s="39">
        <v>90.8</v>
      </c>
      <c r="G43" s="40">
        <v>90.8</v>
      </c>
      <c r="H43" s="104" t="s">
        <v>113</v>
      </c>
      <c r="I43" s="58">
        <v>0</v>
      </c>
      <c r="J43" s="39">
        <v>0</v>
      </c>
      <c r="K43" s="173">
        <v>0</v>
      </c>
      <c r="L43" s="129">
        <f t="shared" si="6"/>
        <v>0</v>
      </c>
      <c r="M43" s="108" t="s">
        <v>113</v>
      </c>
      <c r="N43" s="91" t="s">
        <v>113</v>
      </c>
    </row>
    <row r="44" spans="1:14" ht="25.5" customHeight="1" x14ac:dyDescent="0.2">
      <c r="A44" s="20" t="s">
        <v>110</v>
      </c>
      <c r="B44" s="15" t="s">
        <v>133</v>
      </c>
      <c r="C44" s="204">
        <v>1</v>
      </c>
      <c r="D44" s="149">
        <v>167.5</v>
      </c>
      <c r="E44" s="43">
        <v>50</v>
      </c>
      <c r="F44" s="39">
        <v>658.4</v>
      </c>
      <c r="G44" s="166">
        <v>660</v>
      </c>
      <c r="H44" s="104">
        <f t="shared" si="4"/>
        <v>3.9402985074626864</v>
      </c>
      <c r="I44" s="58">
        <v>50</v>
      </c>
      <c r="J44" s="39">
        <v>50</v>
      </c>
      <c r="K44" s="173">
        <v>50</v>
      </c>
      <c r="L44" s="129">
        <f t="shared" si="6"/>
        <v>7.575757575757576E-2</v>
      </c>
      <c r="M44" s="108">
        <f t="shared" si="7"/>
        <v>1</v>
      </c>
      <c r="N44" s="91">
        <f t="shared" si="8"/>
        <v>1</v>
      </c>
    </row>
    <row r="45" spans="1:14" ht="28.5" customHeight="1" x14ac:dyDescent="0.2">
      <c r="A45" s="20" t="s">
        <v>114</v>
      </c>
      <c r="B45" s="15" t="s">
        <v>134</v>
      </c>
      <c r="C45" s="204">
        <v>1</v>
      </c>
      <c r="D45" s="149">
        <v>309.89999999999998</v>
      </c>
      <c r="E45" s="43">
        <v>317</v>
      </c>
      <c r="F45" s="39">
        <v>232.5</v>
      </c>
      <c r="G45" s="40">
        <v>280</v>
      </c>
      <c r="H45" s="104">
        <f t="shared" si="4"/>
        <v>0.90351726363343021</v>
      </c>
      <c r="I45" s="58">
        <v>270</v>
      </c>
      <c r="J45" s="39">
        <v>270</v>
      </c>
      <c r="K45" s="173">
        <v>270</v>
      </c>
      <c r="L45" s="129">
        <f t="shared" si="6"/>
        <v>0.9642857142857143</v>
      </c>
      <c r="M45" s="108">
        <f t="shared" si="7"/>
        <v>1</v>
      </c>
      <c r="N45" s="91">
        <f t="shared" si="8"/>
        <v>1</v>
      </c>
    </row>
    <row r="46" spans="1:14" ht="25.5" customHeight="1" x14ac:dyDescent="0.2">
      <c r="A46" s="27" t="s">
        <v>97</v>
      </c>
      <c r="B46" s="15" t="s">
        <v>135</v>
      </c>
      <c r="C46" s="204">
        <v>1</v>
      </c>
      <c r="D46" s="149">
        <v>2363.1999999999998</v>
      </c>
      <c r="E46" s="43">
        <v>2520</v>
      </c>
      <c r="F46" s="39">
        <v>1879.4</v>
      </c>
      <c r="G46" s="40">
        <v>2100</v>
      </c>
      <c r="H46" s="104">
        <f t="shared" si="4"/>
        <v>0.88862559241706163</v>
      </c>
      <c r="I46" s="58">
        <v>2100</v>
      </c>
      <c r="J46" s="39">
        <v>2100</v>
      </c>
      <c r="K46" s="173">
        <v>2100</v>
      </c>
      <c r="L46" s="129">
        <f t="shared" ref="L46:L70" si="9">I46/G46</f>
        <v>1</v>
      </c>
      <c r="M46" s="108">
        <f t="shared" si="2"/>
        <v>1</v>
      </c>
      <c r="N46" s="91">
        <f t="shared" si="3"/>
        <v>1</v>
      </c>
    </row>
    <row r="47" spans="1:14" ht="17.25" customHeight="1" x14ac:dyDescent="0.2">
      <c r="A47" s="17" t="s">
        <v>80</v>
      </c>
      <c r="B47" s="15" t="s">
        <v>136</v>
      </c>
      <c r="C47" s="204">
        <v>1</v>
      </c>
      <c r="D47" s="149">
        <v>1745.8</v>
      </c>
      <c r="E47" s="43">
        <v>2050</v>
      </c>
      <c r="F47" s="39">
        <v>2382.1999999999998</v>
      </c>
      <c r="G47" s="40">
        <v>2500</v>
      </c>
      <c r="H47" s="104">
        <f t="shared" si="4"/>
        <v>1.4320082483675107</v>
      </c>
      <c r="I47" s="58">
        <v>500</v>
      </c>
      <c r="J47" s="39">
        <v>500</v>
      </c>
      <c r="K47" s="173">
        <v>500</v>
      </c>
      <c r="L47" s="129">
        <f t="shared" si="9"/>
        <v>0.2</v>
      </c>
      <c r="M47" s="108">
        <f t="shared" si="2"/>
        <v>1</v>
      </c>
      <c r="N47" s="91">
        <f t="shared" si="3"/>
        <v>1</v>
      </c>
    </row>
    <row r="48" spans="1:14" ht="17.25" customHeight="1" x14ac:dyDescent="0.2">
      <c r="A48" s="17" t="s">
        <v>17</v>
      </c>
      <c r="B48" s="15" t="s">
        <v>137</v>
      </c>
      <c r="C48" s="204">
        <v>1</v>
      </c>
      <c r="D48" s="149">
        <v>9746</v>
      </c>
      <c r="E48" s="43">
        <v>10500</v>
      </c>
      <c r="F48" s="39">
        <v>8879.7000000000007</v>
      </c>
      <c r="G48" s="166">
        <v>10500</v>
      </c>
      <c r="H48" s="104">
        <f t="shared" si="4"/>
        <v>1.0773650728504001</v>
      </c>
      <c r="I48" s="58">
        <v>1000</v>
      </c>
      <c r="J48" s="39">
        <v>1000</v>
      </c>
      <c r="K48" s="173">
        <v>1000</v>
      </c>
      <c r="L48" s="129">
        <f t="shared" si="9"/>
        <v>9.5238095238095233E-2</v>
      </c>
      <c r="M48" s="108">
        <f t="shared" si="2"/>
        <v>1</v>
      </c>
      <c r="N48" s="91">
        <f t="shared" si="3"/>
        <v>1</v>
      </c>
    </row>
    <row r="49" spans="1:14" hidden="1" x14ac:dyDescent="0.2">
      <c r="A49" s="17" t="s">
        <v>4</v>
      </c>
      <c r="B49" s="15" t="s">
        <v>14</v>
      </c>
      <c r="C49" s="204">
        <v>1</v>
      </c>
      <c r="D49" s="149"/>
      <c r="E49" s="43"/>
      <c r="F49" s="39"/>
      <c r="G49" s="40"/>
      <c r="H49" s="104" t="e">
        <f t="shared" si="4"/>
        <v>#DIV/0!</v>
      </c>
      <c r="I49" s="58"/>
      <c r="J49" s="39"/>
      <c r="K49" s="173">
        <v>0</v>
      </c>
      <c r="L49" s="129" t="e">
        <f t="shared" si="9"/>
        <v>#DIV/0!</v>
      </c>
      <c r="M49" s="108" t="e">
        <f t="shared" si="2"/>
        <v>#DIV/0!</v>
      </c>
      <c r="N49" s="91" t="e">
        <f t="shared" si="3"/>
        <v>#DIV/0!</v>
      </c>
    </row>
    <row r="50" spans="1:14" ht="18.75" customHeight="1" x14ac:dyDescent="0.25">
      <c r="A50" s="19" t="s">
        <v>10</v>
      </c>
      <c r="B50" s="59" t="s">
        <v>15</v>
      </c>
      <c r="C50" s="211"/>
      <c r="D50" s="150">
        <f>SUM(D52:D67)</f>
        <v>533.40000000000009</v>
      </c>
      <c r="E50" s="60">
        <f>SUM(E51:E67)</f>
        <v>170</v>
      </c>
      <c r="F50" s="41">
        <f>SUM(F51:F67)</f>
        <v>374.4</v>
      </c>
      <c r="G50" s="42">
        <f>SUM(G51:G67)</f>
        <v>400</v>
      </c>
      <c r="H50" s="103">
        <f t="shared" si="4"/>
        <v>0.74990626171728525</v>
      </c>
      <c r="I50" s="61">
        <f>SUM(I51:I66)</f>
        <v>200</v>
      </c>
      <c r="J50" s="41">
        <f>SUM(J51:J66)</f>
        <v>200</v>
      </c>
      <c r="K50" s="174">
        <f>SUM(K51:K66)</f>
        <v>200</v>
      </c>
      <c r="L50" s="183">
        <f t="shared" si="9"/>
        <v>0.5</v>
      </c>
      <c r="M50" s="109">
        <f t="shared" si="2"/>
        <v>1</v>
      </c>
      <c r="N50" s="95">
        <f t="shared" si="3"/>
        <v>1</v>
      </c>
    </row>
    <row r="51" spans="1:14" ht="21" hidden="1" customHeight="1" x14ac:dyDescent="0.2">
      <c r="A51" s="20" t="s">
        <v>67</v>
      </c>
      <c r="B51" s="15" t="s">
        <v>50</v>
      </c>
      <c r="C51" s="204">
        <v>1</v>
      </c>
      <c r="D51" s="149"/>
      <c r="E51" s="43"/>
      <c r="F51" s="39"/>
      <c r="G51" s="40"/>
      <c r="H51" s="104" t="e">
        <f t="shared" si="4"/>
        <v>#DIV/0!</v>
      </c>
      <c r="I51" s="58"/>
      <c r="J51" s="39"/>
      <c r="K51" s="173">
        <v>0</v>
      </c>
      <c r="L51" s="129" t="e">
        <f t="shared" si="9"/>
        <v>#DIV/0!</v>
      </c>
      <c r="M51" s="108" t="e">
        <f t="shared" si="2"/>
        <v>#DIV/0!</v>
      </c>
      <c r="N51" s="91" t="e">
        <f t="shared" si="3"/>
        <v>#DIV/0!</v>
      </c>
    </row>
    <row r="52" spans="1:14" ht="20.25" customHeight="1" x14ac:dyDescent="0.2">
      <c r="A52" s="20" t="s">
        <v>124</v>
      </c>
      <c r="B52" s="15" t="s">
        <v>118</v>
      </c>
      <c r="C52" s="204">
        <v>0.3</v>
      </c>
      <c r="D52" s="149">
        <v>157.80000000000001</v>
      </c>
      <c r="E52" s="43">
        <v>120</v>
      </c>
      <c r="F52" s="39">
        <v>287.2</v>
      </c>
      <c r="G52" s="40">
        <v>306.89999999999998</v>
      </c>
      <c r="H52" s="104">
        <f t="shared" si="4"/>
        <v>1.9448669201520909</v>
      </c>
      <c r="I52" s="58">
        <v>150</v>
      </c>
      <c r="J52" s="39">
        <v>150</v>
      </c>
      <c r="K52" s="173">
        <v>150</v>
      </c>
      <c r="L52" s="129">
        <f t="shared" ref="L52" si="10">I52/G52</f>
        <v>0.48875855327468232</v>
      </c>
      <c r="M52" s="108">
        <f t="shared" ref="M52" si="11">J52/I52</f>
        <v>1</v>
      </c>
      <c r="N52" s="91">
        <f t="shared" ref="N52" si="12">K52/J52</f>
        <v>1</v>
      </c>
    </row>
    <row r="53" spans="1:14" ht="23.25" hidden="1" customHeight="1" x14ac:dyDescent="0.2">
      <c r="A53" s="20" t="s">
        <v>67</v>
      </c>
      <c r="B53" s="15" t="s">
        <v>96</v>
      </c>
      <c r="C53" s="204">
        <v>1</v>
      </c>
      <c r="D53" s="149"/>
      <c r="E53" s="43"/>
      <c r="F53" s="39"/>
      <c r="G53" s="40"/>
      <c r="H53" s="104" t="e">
        <f t="shared" si="4"/>
        <v>#DIV/0!</v>
      </c>
      <c r="I53" s="58">
        <v>0</v>
      </c>
      <c r="J53" s="39">
        <v>0</v>
      </c>
      <c r="K53" s="173">
        <v>0</v>
      </c>
      <c r="L53" s="129" t="e">
        <f t="shared" si="9"/>
        <v>#DIV/0!</v>
      </c>
      <c r="M53" s="108" t="e">
        <f t="shared" si="2"/>
        <v>#DIV/0!</v>
      </c>
      <c r="N53" s="91" t="e">
        <f t="shared" si="3"/>
        <v>#DIV/0!</v>
      </c>
    </row>
    <row r="54" spans="1:14" s="1" customFormat="1" hidden="1" x14ac:dyDescent="0.2">
      <c r="A54" s="27" t="s">
        <v>66</v>
      </c>
      <c r="B54" s="15" t="s">
        <v>51</v>
      </c>
      <c r="C54" s="204">
        <v>1</v>
      </c>
      <c r="D54" s="149"/>
      <c r="E54" s="43"/>
      <c r="F54" s="39"/>
      <c r="G54" s="40"/>
      <c r="H54" s="104" t="e">
        <f t="shared" si="4"/>
        <v>#DIV/0!</v>
      </c>
      <c r="I54" s="58">
        <v>0</v>
      </c>
      <c r="J54" s="39">
        <v>0</v>
      </c>
      <c r="K54" s="173">
        <v>0</v>
      </c>
      <c r="L54" s="129" t="e">
        <f t="shared" si="9"/>
        <v>#DIV/0!</v>
      </c>
      <c r="M54" s="108" t="e">
        <f t="shared" si="2"/>
        <v>#DIV/0!</v>
      </c>
      <c r="N54" s="91" t="e">
        <f t="shared" si="3"/>
        <v>#DIV/0!</v>
      </c>
    </row>
    <row r="55" spans="1:14" hidden="1" x14ac:dyDescent="0.2">
      <c r="A55" s="20" t="s">
        <v>11</v>
      </c>
      <c r="B55" s="15" t="s">
        <v>52</v>
      </c>
      <c r="C55" s="204">
        <v>1</v>
      </c>
      <c r="D55" s="149"/>
      <c r="E55" s="43"/>
      <c r="F55" s="39"/>
      <c r="G55" s="40"/>
      <c r="H55" s="104" t="e">
        <f t="shared" si="4"/>
        <v>#DIV/0!</v>
      </c>
      <c r="I55" s="58"/>
      <c r="J55" s="39"/>
      <c r="K55" s="173"/>
      <c r="L55" s="129" t="e">
        <f t="shared" si="9"/>
        <v>#DIV/0!</v>
      </c>
      <c r="M55" s="108" t="e">
        <f t="shared" si="2"/>
        <v>#DIV/0!</v>
      </c>
      <c r="N55" s="91" t="e">
        <f t="shared" si="3"/>
        <v>#DIV/0!</v>
      </c>
    </row>
    <row r="56" spans="1:14" ht="36" hidden="1" x14ac:dyDescent="0.2">
      <c r="A56" s="20" t="s">
        <v>29</v>
      </c>
      <c r="B56" s="15"/>
      <c r="C56" s="204"/>
      <c r="D56" s="149"/>
      <c r="E56" s="43"/>
      <c r="F56" s="39"/>
      <c r="G56" s="40"/>
      <c r="H56" s="104" t="e">
        <f t="shared" si="4"/>
        <v>#DIV/0!</v>
      </c>
      <c r="I56" s="58"/>
      <c r="J56" s="39"/>
      <c r="K56" s="173"/>
      <c r="L56" s="129" t="e">
        <f t="shared" si="9"/>
        <v>#DIV/0!</v>
      </c>
      <c r="M56" s="108" t="e">
        <f t="shared" si="2"/>
        <v>#DIV/0!</v>
      </c>
      <c r="N56" s="91" t="e">
        <f t="shared" si="3"/>
        <v>#DIV/0!</v>
      </c>
    </row>
    <row r="57" spans="1:14" ht="15.75" hidden="1" customHeight="1" x14ac:dyDescent="0.2">
      <c r="A57" s="28" t="s">
        <v>20</v>
      </c>
      <c r="B57" s="15" t="s">
        <v>21</v>
      </c>
      <c r="C57" s="204">
        <v>1</v>
      </c>
      <c r="D57" s="149"/>
      <c r="E57" s="43"/>
      <c r="F57" s="39"/>
      <c r="G57" s="40"/>
      <c r="H57" s="104" t="e">
        <f t="shared" si="4"/>
        <v>#DIV/0!</v>
      </c>
      <c r="I57" s="58">
        <v>0</v>
      </c>
      <c r="J57" s="39">
        <v>0</v>
      </c>
      <c r="K57" s="173">
        <v>0</v>
      </c>
      <c r="L57" s="129" t="e">
        <f t="shared" si="9"/>
        <v>#DIV/0!</v>
      </c>
      <c r="M57" s="108" t="e">
        <f t="shared" si="2"/>
        <v>#DIV/0!</v>
      </c>
      <c r="N57" s="91" t="e">
        <f t="shared" si="3"/>
        <v>#DIV/0!</v>
      </c>
    </row>
    <row r="58" spans="1:14" ht="28.5" hidden="1" customHeight="1" x14ac:dyDescent="0.2">
      <c r="A58" s="28" t="s">
        <v>69</v>
      </c>
      <c r="B58" s="15" t="s">
        <v>53</v>
      </c>
      <c r="C58" s="204">
        <v>1</v>
      </c>
      <c r="D58" s="149"/>
      <c r="E58" s="43"/>
      <c r="F58" s="39"/>
      <c r="G58" s="40"/>
      <c r="H58" s="104" t="e">
        <f t="shared" si="4"/>
        <v>#DIV/0!</v>
      </c>
      <c r="I58" s="58">
        <v>0</v>
      </c>
      <c r="J58" s="39">
        <v>0</v>
      </c>
      <c r="K58" s="173">
        <v>0</v>
      </c>
      <c r="L58" s="129" t="e">
        <f t="shared" si="9"/>
        <v>#DIV/0!</v>
      </c>
      <c r="M58" s="108" t="e">
        <f t="shared" si="2"/>
        <v>#DIV/0!</v>
      </c>
      <c r="N58" s="91" t="e">
        <f t="shared" si="3"/>
        <v>#DIV/0!</v>
      </c>
    </row>
    <row r="59" spans="1:14" ht="29.25" hidden="1" customHeight="1" x14ac:dyDescent="0.2">
      <c r="A59" s="20" t="s">
        <v>91</v>
      </c>
      <c r="B59" s="15" t="s">
        <v>54</v>
      </c>
      <c r="C59" s="204">
        <v>1</v>
      </c>
      <c r="D59" s="149"/>
      <c r="E59" s="43"/>
      <c r="F59" s="39"/>
      <c r="G59" s="40"/>
      <c r="H59" s="104" t="e">
        <f t="shared" si="4"/>
        <v>#DIV/0!</v>
      </c>
      <c r="I59" s="58">
        <v>0</v>
      </c>
      <c r="J59" s="39">
        <v>0</v>
      </c>
      <c r="K59" s="173">
        <v>0</v>
      </c>
      <c r="L59" s="129" t="e">
        <f t="shared" si="9"/>
        <v>#DIV/0!</v>
      </c>
      <c r="M59" s="108" t="e">
        <f t="shared" si="2"/>
        <v>#DIV/0!</v>
      </c>
      <c r="N59" s="91" t="e">
        <f t="shared" si="3"/>
        <v>#DIV/0!</v>
      </c>
    </row>
    <row r="60" spans="1:14" s="1" customFormat="1" ht="20.25" hidden="1" customHeight="1" x14ac:dyDescent="0.2">
      <c r="A60" s="27" t="s">
        <v>94</v>
      </c>
      <c r="B60" s="15" t="s">
        <v>55</v>
      </c>
      <c r="C60" s="204">
        <v>1</v>
      </c>
      <c r="D60" s="149"/>
      <c r="E60" s="43"/>
      <c r="F60" s="39"/>
      <c r="G60" s="40"/>
      <c r="H60" s="104" t="e">
        <f t="shared" si="4"/>
        <v>#DIV/0!</v>
      </c>
      <c r="I60" s="58">
        <v>0</v>
      </c>
      <c r="J60" s="39">
        <v>0</v>
      </c>
      <c r="K60" s="173">
        <v>0</v>
      </c>
      <c r="L60" s="129" t="e">
        <f t="shared" si="9"/>
        <v>#DIV/0!</v>
      </c>
      <c r="M60" s="108" t="e">
        <f t="shared" si="2"/>
        <v>#DIV/0!</v>
      </c>
      <c r="N60" s="91" t="e">
        <f t="shared" si="3"/>
        <v>#DIV/0!</v>
      </c>
    </row>
    <row r="61" spans="1:14" s="12" customFormat="1" ht="26.25" hidden="1" customHeight="1" x14ac:dyDescent="0.2">
      <c r="A61" s="27" t="s">
        <v>92</v>
      </c>
      <c r="B61" s="15" t="s">
        <v>56</v>
      </c>
      <c r="C61" s="204">
        <v>1</v>
      </c>
      <c r="D61" s="149"/>
      <c r="E61" s="43"/>
      <c r="F61" s="39"/>
      <c r="G61" s="40"/>
      <c r="H61" s="104" t="e">
        <f t="shared" si="4"/>
        <v>#DIV/0!</v>
      </c>
      <c r="I61" s="58">
        <v>0</v>
      </c>
      <c r="J61" s="39">
        <v>0</v>
      </c>
      <c r="K61" s="173">
        <v>0</v>
      </c>
      <c r="L61" s="129" t="e">
        <f t="shared" si="9"/>
        <v>#DIV/0!</v>
      </c>
      <c r="M61" s="108" t="e">
        <f t="shared" si="2"/>
        <v>#DIV/0!</v>
      </c>
      <c r="N61" s="91" t="e">
        <f t="shared" si="3"/>
        <v>#DIV/0!</v>
      </c>
    </row>
    <row r="62" spans="1:14" ht="46.15" hidden="1" customHeight="1" x14ac:dyDescent="0.2">
      <c r="A62" s="29" t="s">
        <v>30</v>
      </c>
      <c r="B62" s="15" t="s">
        <v>45</v>
      </c>
      <c r="C62" s="204">
        <v>1</v>
      </c>
      <c r="D62" s="149"/>
      <c r="E62" s="43"/>
      <c r="F62" s="39"/>
      <c r="G62" s="40"/>
      <c r="H62" s="104" t="e">
        <f t="shared" si="4"/>
        <v>#DIV/0!</v>
      </c>
      <c r="I62" s="58"/>
      <c r="J62" s="39"/>
      <c r="K62" s="173"/>
      <c r="L62" s="129" t="e">
        <f t="shared" si="9"/>
        <v>#DIV/0!</v>
      </c>
      <c r="M62" s="108" t="e">
        <f t="shared" si="2"/>
        <v>#DIV/0!</v>
      </c>
      <c r="N62" s="91" t="e">
        <f t="shared" si="3"/>
        <v>#DIV/0!</v>
      </c>
    </row>
    <row r="63" spans="1:14" ht="28.5" hidden="1" customHeight="1" x14ac:dyDescent="0.2">
      <c r="A63" s="30" t="s">
        <v>93</v>
      </c>
      <c r="B63" s="15" t="s">
        <v>46</v>
      </c>
      <c r="C63" s="204">
        <v>1</v>
      </c>
      <c r="D63" s="149"/>
      <c r="E63" s="43"/>
      <c r="F63" s="39"/>
      <c r="G63" s="40"/>
      <c r="H63" s="104" t="e">
        <f t="shared" si="4"/>
        <v>#DIV/0!</v>
      </c>
      <c r="I63" s="58">
        <v>0</v>
      </c>
      <c r="J63" s="39">
        <v>0</v>
      </c>
      <c r="K63" s="173">
        <v>0</v>
      </c>
      <c r="L63" s="129" t="e">
        <f t="shared" si="9"/>
        <v>#DIV/0!</v>
      </c>
      <c r="M63" s="108" t="e">
        <f t="shared" si="2"/>
        <v>#DIV/0!</v>
      </c>
      <c r="N63" s="91" t="e">
        <f t="shared" si="3"/>
        <v>#DIV/0!</v>
      </c>
    </row>
    <row r="64" spans="1:14" s="1" customFormat="1" ht="36" hidden="1" customHeight="1" x14ac:dyDescent="0.2">
      <c r="A64" s="31" t="s">
        <v>41</v>
      </c>
      <c r="B64" s="15" t="s">
        <v>47</v>
      </c>
      <c r="C64" s="204">
        <v>1</v>
      </c>
      <c r="D64" s="149"/>
      <c r="E64" s="43"/>
      <c r="F64" s="39"/>
      <c r="G64" s="40"/>
      <c r="H64" s="104" t="e">
        <f t="shared" si="4"/>
        <v>#DIV/0!</v>
      </c>
      <c r="I64" s="58">
        <v>0</v>
      </c>
      <c r="J64" s="39">
        <v>0</v>
      </c>
      <c r="K64" s="173">
        <v>0</v>
      </c>
      <c r="L64" s="129" t="e">
        <f t="shared" si="9"/>
        <v>#DIV/0!</v>
      </c>
      <c r="M64" s="108" t="e">
        <f t="shared" si="2"/>
        <v>#DIV/0!</v>
      </c>
      <c r="N64" s="91" t="e">
        <f t="shared" si="3"/>
        <v>#DIV/0!</v>
      </c>
    </row>
    <row r="65" spans="1:14" ht="24.75" customHeight="1" x14ac:dyDescent="0.2">
      <c r="A65" s="30" t="s">
        <v>126</v>
      </c>
      <c r="B65" s="15" t="s">
        <v>119</v>
      </c>
      <c r="C65" s="204">
        <v>1</v>
      </c>
      <c r="D65" s="149">
        <v>19.5</v>
      </c>
      <c r="E65" s="43">
        <v>10</v>
      </c>
      <c r="F65" s="39">
        <v>36.6</v>
      </c>
      <c r="G65" s="40">
        <v>40</v>
      </c>
      <c r="H65" s="104">
        <f t="shared" si="4"/>
        <v>2.0512820512820511</v>
      </c>
      <c r="I65" s="58">
        <v>10</v>
      </c>
      <c r="J65" s="39">
        <v>10</v>
      </c>
      <c r="K65" s="173">
        <v>10</v>
      </c>
      <c r="L65" s="129">
        <f t="shared" si="9"/>
        <v>0.25</v>
      </c>
      <c r="M65" s="108">
        <f t="shared" si="2"/>
        <v>1</v>
      </c>
      <c r="N65" s="91">
        <f t="shared" si="3"/>
        <v>1</v>
      </c>
    </row>
    <row r="66" spans="1:14" ht="20.25" customHeight="1" x14ac:dyDescent="0.2">
      <c r="A66" s="27" t="s">
        <v>16</v>
      </c>
      <c r="B66" s="15" t="s">
        <v>138</v>
      </c>
      <c r="C66" s="204">
        <v>1</v>
      </c>
      <c r="D66" s="149">
        <v>36.299999999999997</v>
      </c>
      <c r="E66" s="43">
        <v>40</v>
      </c>
      <c r="F66" s="39">
        <v>46.7</v>
      </c>
      <c r="G66" s="40">
        <v>49</v>
      </c>
      <c r="H66" s="104">
        <f t="shared" si="4"/>
        <v>1.3498622589531681</v>
      </c>
      <c r="I66" s="58">
        <v>40</v>
      </c>
      <c r="J66" s="39">
        <v>40</v>
      </c>
      <c r="K66" s="173">
        <v>40</v>
      </c>
      <c r="L66" s="129">
        <f t="shared" si="9"/>
        <v>0.81632653061224492</v>
      </c>
      <c r="M66" s="108">
        <f t="shared" si="2"/>
        <v>1</v>
      </c>
      <c r="N66" s="91">
        <f t="shared" si="3"/>
        <v>1</v>
      </c>
    </row>
    <row r="67" spans="1:14" ht="20.25" customHeight="1" x14ac:dyDescent="0.2">
      <c r="A67" s="27" t="s">
        <v>122</v>
      </c>
      <c r="B67" s="15" t="s">
        <v>123</v>
      </c>
      <c r="C67" s="204">
        <v>1</v>
      </c>
      <c r="D67" s="149">
        <v>319.8</v>
      </c>
      <c r="E67" s="43">
        <v>0</v>
      </c>
      <c r="F67" s="39">
        <v>3.9</v>
      </c>
      <c r="G67" s="40">
        <v>4.0999999999999996</v>
      </c>
      <c r="H67" s="104">
        <f t="shared" si="4"/>
        <v>1.2820512820512818E-2</v>
      </c>
      <c r="I67" s="58">
        <v>0</v>
      </c>
      <c r="J67" s="39">
        <v>0</v>
      </c>
      <c r="K67" s="173">
        <v>0</v>
      </c>
      <c r="L67" s="129">
        <f t="shared" si="9"/>
        <v>0</v>
      </c>
      <c r="M67" s="108" t="s">
        <v>113</v>
      </c>
      <c r="N67" s="91" t="s">
        <v>113</v>
      </c>
    </row>
    <row r="68" spans="1:14" ht="18" customHeight="1" x14ac:dyDescent="0.2">
      <c r="A68" s="17" t="s">
        <v>22</v>
      </c>
      <c r="B68" s="15" t="s">
        <v>139</v>
      </c>
      <c r="C68" s="204">
        <v>1</v>
      </c>
      <c r="D68" s="149"/>
      <c r="E68" s="43">
        <v>0</v>
      </c>
      <c r="F68" s="39">
        <v>1.5</v>
      </c>
      <c r="G68" s="40">
        <v>0</v>
      </c>
      <c r="H68" s="104" t="s">
        <v>113</v>
      </c>
      <c r="I68" s="58">
        <v>0</v>
      </c>
      <c r="J68" s="39">
        <v>0</v>
      </c>
      <c r="K68" s="173">
        <v>0</v>
      </c>
      <c r="L68" s="129" t="s">
        <v>113</v>
      </c>
      <c r="M68" s="108" t="s">
        <v>113</v>
      </c>
      <c r="N68" s="91" t="s">
        <v>113</v>
      </c>
    </row>
    <row r="69" spans="1:14" ht="20.25" customHeight="1" x14ac:dyDescent="0.2">
      <c r="A69" s="17" t="s">
        <v>6</v>
      </c>
      <c r="B69" s="15" t="s">
        <v>140</v>
      </c>
      <c r="C69" s="204">
        <v>1</v>
      </c>
      <c r="D69" s="149">
        <v>156.69999999999999</v>
      </c>
      <c r="E69" s="43">
        <v>0</v>
      </c>
      <c r="F69" s="39">
        <v>712.4</v>
      </c>
      <c r="G69" s="40">
        <v>715</v>
      </c>
      <c r="H69" s="104">
        <f t="shared" si="4"/>
        <v>4.5628589661774095</v>
      </c>
      <c r="I69" s="58">
        <v>0</v>
      </c>
      <c r="J69" s="39">
        <v>0</v>
      </c>
      <c r="K69" s="173">
        <v>0</v>
      </c>
      <c r="L69" s="129">
        <f t="shared" si="9"/>
        <v>0</v>
      </c>
      <c r="M69" s="108" t="s">
        <v>113</v>
      </c>
      <c r="N69" s="91" t="s">
        <v>113</v>
      </c>
    </row>
    <row r="70" spans="1:14" ht="15.75" hidden="1" x14ac:dyDescent="0.25">
      <c r="A70" s="23" t="s">
        <v>25</v>
      </c>
      <c r="B70" s="72"/>
      <c r="C70" s="212"/>
      <c r="D70" s="154"/>
      <c r="E70" s="43"/>
      <c r="F70" s="39"/>
      <c r="G70" s="40"/>
      <c r="H70" s="104" t="e">
        <f t="shared" si="4"/>
        <v>#DIV/0!</v>
      </c>
      <c r="I70" s="75"/>
      <c r="J70" s="52"/>
      <c r="K70" s="179">
        <v>0</v>
      </c>
      <c r="L70" s="129" t="e">
        <f t="shared" si="9"/>
        <v>#DIV/0!</v>
      </c>
      <c r="M70" s="108" t="e">
        <f t="shared" ref="M70" si="13">J70/I70</f>
        <v>#DIV/0!</v>
      </c>
      <c r="N70" s="91" t="e">
        <f t="shared" ref="N70" si="14">K70/J70</f>
        <v>#DIV/0!</v>
      </c>
    </row>
    <row r="71" spans="1:14" ht="13.5" thickBot="1" x14ac:dyDescent="0.25">
      <c r="A71" s="133" t="s">
        <v>158</v>
      </c>
      <c r="B71" s="15" t="s">
        <v>159</v>
      </c>
      <c r="C71" s="213">
        <v>1</v>
      </c>
      <c r="D71" s="155">
        <v>0</v>
      </c>
      <c r="E71" s="73">
        <v>318.89999999999998</v>
      </c>
      <c r="F71" s="52">
        <v>300.7</v>
      </c>
      <c r="G71" s="74">
        <v>318.89999999999998</v>
      </c>
      <c r="H71" s="104" t="s">
        <v>113</v>
      </c>
      <c r="I71" s="65">
        <v>0</v>
      </c>
      <c r="J71" s="44">
        <v>0</v>
      </c>
      <c r="K71" s="175">
        <v>0</v>
      </c>
      <c r="L71" s="184">
        <f>I71/G71</f>
        <v>0</v>
      </c>
      <c r="M71" s="108" t="s">
        <v>113</v>
      </c>
      <c r="N71" s="186" t="s">
        <v>113</v>
      </c>
    </row>
    <row r="72" spans="1:14" s="5" customFormat="1" ht="19.5" customHeight="1" thickBot="1" x14ac:dyDescent="0.25">
      <c r="A72" s="82" t="s">
        <v>102</v>
      </c>
      <c r="B72" s="66"/>
      <c r="C72" s="214"/>
      <c r="D72" s="151">
        <f>D37+D41+D42+D47+D48+D49+D50+D68+D69+D40+D38+D44+D45+D46+D39</f>
        <v>45827.199999999997</v>
      </c>
      <c r="E72" s="45">
        <f>E37+E41+E42+E47+E48+E49+E50+E68+E69+E40+E38+E44+E45+E46+E39+E71</f>
        <v>44295.9</v>
      </c>
      <c r="F72" s="76">
        <f>F37+F41+F42+F47+F48+F49+F50+F68+F69+F40+F38+F44+F45+F46+F39+F71+F43</f>
        <v>41576.9</v>
      </c>
      <c r="G72" s="46">
        <f>G37+G41+G42+G47+G48+G49+G50+G68+G69+G40+G38+G44+G45+G46+G39+G71+G43</f>
        <v>48026.700000000004</v>
      </c>
      <c r="H72" s="105">
        <f>G72/D72</f>
        <v>1.047995513581454</v>
      </c>
      <c r="I72" s="45">
        <f>I37+I41+I42+I47+I48+I49+I50+I68+I69+I40+I38+I44+I45+I46+I39+I71</f>
        <v>34067</v>
      </c>
      <c r="J72" s="45">
        <f t="shared" ref="J72:K72" si="15">J37+J41+J42+J47+J48+J49+J50+J68+J69+J40+J38+J44+J45+J46+J39+J71</f>
        <v>34274</v>
      </c>
      <c r="K72" s="151">
        <f t="shared" si="15"/>
        <v>34481</v>
      </c>
      <c r="L72" s="114">
        <f>I72/G72</f>
        <v>0.70933459929580833</v>
      </c>
      <c r="M72" s="115">
        <f t="shared" si="2"/>
        <v>1.0060762614847212</v>
      </c>
      <c r="N72" s="92">
        <f t="shared" si="3"/>
        <v>1.0060395635175352</v>
      </c>
    </row>
    <row r="73" spans="1:14" ht="20.25" customHeight="1" thickBot="1" x14ac:dyDescent="0.35">
      <c r="A73" s="32" t="s">
        <v>28</v>
      </c>
      <c r="B73" s="77"/>
      <c r="C73" s="215"/>
      <c r="D73" s="194"/>
      <c r="E73" s="195"/>
      <c r="F73" s="196"/>
      <c r="G73" s="197"/>
      <c r="H73" s="126" t="s">
        <v>113</v>
      </c>
      <c r="I73" s="78"/>
      <c r="J73" s="53"/>
      <c r="K73" s="180"/>
      <c r="L73" s="187">
        <f>L72/H72</f>
        <v>0.67684888923971165</v>
      </c>
      <c r="M73" s="116">
        <f>M72/L72</f>
        <v>1.4183380628599014</v>
      </c>
      <c r="N73" s="99">
        <f>N72/M72</f>
        <v>0.99996352367251784</v>
      </c>
    </row>
    <row r="74" spans="1:14" s="5" customFormat="1" ht="18" customHeight="1" thickBot="1" x14ac:dyDescent="0.25">
      <c r="A74" s="33" t="s">
        <v>95</v>
      </c>
      <c r="B74" s="83"/>
      <c r="C74" s="216"/>
      <c r="D74" s="156">
        <f>D35+D72</f>
        <v>188048.90000000002</v>
      </c>
      <c r="E74" s="84">
        <f>E35+E72</f>
        <v>194251.9</v>
      </c>
      <c r="F74" s="198">
        <f>F35+F72</f>
        <v>172609</v>
      </c>
      <c r="G74" s="199">
        <f>G35+G72</f>
        <v>201951</v>
      </c>
      <c r="H74" s="106">
        <f t="shared" ref="H74:H83" si="16">G74/D74</f>
        <v>1.0739281112519137</v>
      </c>
      <c r="I74" s="132">
        <f>I35+I72</f>
        <v>210430</v>
      </c>
      <c r="J74" s="132">
        <f>J35+J72</f>
        <v>217367</v>
      </c>
      <c r="K74" s="156">
        <f>K35+K72</f>
        <v>225172</v>
      </c>
      <c r="L74" s="188">
        <f t="shared" ref="L74:L83" si="17">I74/G74</f>
        <v>1.0419854321097692</v>
      </c>
      <c r="M74" s="117">
        <f t="shared" si="2"/>
        <v>1.0329658318680797</v>
      </c>
      <c r="N74" s="118">
        <f t="shared" si="3"/>
        <v>1.0359070144042104</v>
      </c>
    </row>
    <row r="75" spans="1:14" s="5" customFormat="1" ht="24.75" customHeight="1" x14ac:dyDescent="0.2">
      <c r="A75" s="34" t="s">
        <v>100</v>
      </c>
      <c r="B75" s="14" t="s">
        <v>141</v>
      </c>
      <c r="C75" s="210">
        <v>1</v>
      </c>
      <c r="D75" s="155">
        <v>447870</v>
      </c>
      <c r="E75" s="70">
        <v>314393</v>
      </c>
      <c r="F75" s="50">
        <v>272004.7</v>
      </c>
      <c r="G75" s="51">
        <v>314393</v>
      </c>
      <c r="H75" s="127">
        <f t="shared" si="16"/>
        <v>0.70197378703641677</v>
      </c>
      <c r="I75" s="71">
        <v>329944</v>
      </c>
      <c r="J75" s="50">
        <v>185077</v>
      </c>
      <c r="K75" s="178">
        <v>178254</v>
      </c>
      <c r="L75" s="189">
        <f t="shared" si="17"/>
        <v>1.0494635694815089</v>
      </c>
      <c r="M75" s="112">
        <f t="shared" ref="M75:M83" si="18">J75/I75</f>
        <v>0.56093458283829978</v>
      </c>
      <c r="N75" s="94">
        <f t="shared" ref="N75:N83" si="19">K75/J75</f>
        <v>0.96313426303646588</v>
      </c>
    </row>
    <row r="76" spans="1:14" s="5" customFormat="1" ht="21" customHeight="1" x14ac:dyDescent="0.2">
      <c r="A76" s="34" t="s">
        <v>101</v>
      </c>
      <c r="B76" s="15" t="s">
        <v>142</v>
      </c>
      <c r="C76" s="204">
        <v>1</v>
      </c>
      <c r="D76" s="149">
        <v>8500</v>
      </c>
      <c r="E76" s="43">
        <v>42482.400000000001</v>
      </c>
      <c r="F76" s="39">
        <v>42482.400000000001</v>
      </c>
      <c r="G76" s="166">
        <v>121682.4</v>
      </c>
      <c r="H76" s="104">
        <f t="shared" si="16"/>
        <v>14.315576470588235</v>
      </c>
      <c r="I76" s="71">
        <v>0</v>
      </c>
      <c r="J76" s="50">
        <v>0</v>
      </c>
      <c r="K76" s="178">
        <v>0</v>
      </c>
      <c r="L76" s="189">
        <f t="shared" si="17"/>
        <v>0</v>
      </c>
      <c r="M76" s="112" t="s">
        <v>113</v>
      </c>
      <c r="N76" s="94" t="s">
        <v>113</v>
      </c>
    </row>
    <row r="77" spans="1:14" s="5" customFormat="1" ht="21.75" customHeight="1" x14ac:dyDescent="0.2">
      <c r="A77" s="34" t="s">
        <v>71</v>
      </c>
      <c r="B77" s="15" t="s">
        <v>143</v>
      </c>
      <c r="C77" s="204">
        <v>1</v>
      </c>
      <c r="D77" s="149">
        <v>105536.3</v>
      </c>
      <c r="E77" s="43">
        <v>261827.8</v>
      </c>
      <c r="F77" s="39">
        <v>103531.3</v>
      </c>
      <c r="G77" s="40">
        <v>261827.8</v>
      </c>
      <c r="H77" s="104">
        <f t="shared" si="16"/>
        <v>2.4809264679546277</v>
      </c>
      <c r="I77" s="71">
        <v>100857.3</v>
      </c>
      <c r="J77" s="50">
        <v>94583.5</v>
      </c>
      <c r="K77" s="178">
        <v>160848</v>
      </c>
      <c r="L77" s="189">
        <f t="shared" si="17"/>
        <v>0.38520470324388778</v>
      </c>
      <c r="M77" s="112">
        <f t="shared" ref="M77:M79" si="20">J77/I77</f>
        <v>0.93779528105551102</v>
      </c>
      <c r="N77" s="94">
        <f t="shared" ref="N77:N79" si="21">K77/J77</f>
        <v>1.700592598074717</v>
      </c>
    </row>
    <row r="78" spans="1:14" s="5" customFormat="1" ht="19.5" customHeight="1" x14ac:dyDescent="0.2">
      <c r="A78" s="34" t="s">
        <v>74</v>
      </c>
      <c r="B78" s="15" t="s">
        <v>144</v>
      </c>
      <c r="C78" s="204">
        <v>1</v>
      </c>
      <c r="D78" s="149">
        <v>464014.8</v>
      </c>
      <c r="E78" s="43">
        <v>536250.30000000005</v>
      </c>
      <c r="F78" s="39">
        <v>385671.3</v>
      </c>
      <c r="G78" s="40">
        <v>536250.30000000005</v>
      </c>
      <c r="H78" s="104">
        <f t="shared" si="16"/>
        <v>1.1556749914011364</v>
      </c>
      <c r="I78" s="71">
        <v>514046.9</v>
      </c>
      <c r="J78" s="50">
        <v>515013.4</v>
      </c>
      <c r="K78" s="178">
        <v>513462.8</v>
      </c>
      <c r="L78" s="189">
        <f t="shared" si="17"/>
        <v>0.95859508143864902</v>
      </c>
      <c r="M78" s="112">
        <f t="shared" si="20"/>
        <v>1.0018801786373968</v>
      </c>
      <c r="N78" s="94">
        <f t="shared" si="21"/>
        <v>0.99698920455273587</v>
      </c>
    </row>
    <row r="79" spans="1:14" s="5" customFormat="1" ht="22.5" customHeight="1" x14ac:dyDescent="0.2">
      <c r="A79" s="35" t="s">
        <v>72</v>
      </c>
      <c r="B79" s="79" t="s">
        <v>145</v>
      </c>
      <c r="C79" s="217">
        <v>1</v>
      </c>
      <c r="D79" s="155">
        <v>7359.8</v>
      </c>
      <c r="E79" s="43">
        <v>17669.2</v>
      </c>
      <c r="F79" s="39">
        <v>13913</v>
      </c>
      <c r="G79" s="40">
        <v>17669.2</v>
      </c>
      <c r="H79" s="127">
        <f t="shared" si="16"/>
        <v>2.4007717601021765</v>
      </c>
      <c r="I79" s="71">
        <v>17569.2</v>
      </c>
      <c r="J79" s="50">
        <v>17569.2</v>
      </c>
      <c r="K79" s="178">
        <v>17568.7</v>
      </c>
      <c r="L79" s="189">
        <f t="shared" si="17"/>
        <v>0.994340434201888</v>
      </c>
      <c r="M79" s="112">
        <f t="shared" si="20"/>
        <v>1</v>
      </c>
      <c r="N79" s="94">
        <f t="shared" si="21"/>
        <v>0.99997154110602648</v>
      </c>
    </row>
    <row r="80" spans="1:14" s="5" customFormat="1" ht="28.5" customHeight="1" x14ac:dyDescent="0.2">
      <c r="A80" s="36" t="s">
        <v>73</v>
      </c>
      <c r="B80" s="88" t="s">
        <v>146</v>
      </c>
      <c r="C80" s="218"/>
      <c r="D80" s="157">
        <f>SUM(D75:D79)</f>
        <v>1033280.9000000001</v>
      </c>
      <c r="E80" s="85">
        <f>SUM(E75:E79)</f>
        <v>1172622.7</v>
      </c>
      <c r="F80" s="159">
        <f>SUM(F75:F79)</f>
        <v>817602.7</v>
      </c>
      <c r="G80" s="167">
        <f>SUM(G75:G79)</f>
        <v>1251822.7</v>
      </c>
      <c r="H80" s="128">
        <f t="shared" si="16"/>
        <v>1.2115027965773875</v>
      </c>
      <c r="I80" s="157">
        <f>SUM(I75:I79)</f>
        <v>962417.39999999991</v>
      </c>
      <c r="J80" s="159">
        <f>SUM(J75:J79)</f>
        <v>812243.1</v>
      </c>
      <c r="K80" s="200">
        <f>SUM(K75:K79)</f>
        <v>870133.5</v>
      </c>
      <c r="L80" s="190">
        <f t="shared" si="17"/>
        <v>0.76881286782864688</v>
      </c>
      <c r="M80" s="119">
        <f t="shared" si="18"/>
        <v>0.84396136229457208</v>
      </c>
      <c r="N80" s="101">
        <f t="shared" si="19"/>
        <v>1.0712722582684913</v>
      </c>
    </row>
    <row r="81" spans="1:14" ht="20.25" customHeight="1" x14ac:dyDescent="0.2">
      <c r="A81" s="23" t="s">
        <v>12</v>
      </c>
      <c r="B81" s="79" t="s">
        <v>147</v>
      </c>
      <c r="C81" s="217">
        <v>1</v>
      </c>
      <c r="D81" s="154">
        <v>1029.2</v>
      </c>
      <c r="E81" s="43">
        <v>9000</v>
      </c>
      <c r="F81" s="39">
        <v>904.4</v>
      </c>
      <c r="G81" s="40">
        <v>9000</v>
      </c>
      <c r="H81" s="125">
        <f t="shared" si="16"/>
        <v>8.7446560435289538</v>
      </c>
      <c r="I81" s="58">
        <v>5000</v>
      </c>
      <c r="J81" s="39">
        <v>5000</v>
      </c>
      <c r="K81" s="173">
        <v>5000</v>
      </c>
      <c r="L81" s="129">
        <f t="shared" si="17"/>
        <v>0.55555555555555558</v>
      </c>
      <c r="M81" s="108">
        <f t="shared" si="18"/>
        <v>1</v>
      </c>
      <c r="N81" s="91">
        <f t="shared" si="19"/>
        <v>1</v>
      </c>
    </row>
    <row r="82" spans="1:14" ht="31.15" customHeight="1" thickBot="1" x14ac:dyDescent="0.25">
      <c r="A82" s="23" t="s">
        <v>166</v>
      </c>
      <c r="B82" s="160" t="s">
        <v>108</v>
      </c>
      <c r="C82" s="212"/>
      <c r="D82" s="154">
        <v>-683.4</v>
      </c>
      <c r="E82" s="73"/>
      <c r="F82" s="52">
        <v>-119</v>
      </c>
      <c r="G82" s="74">
        <v>-119</v>
      </c>
      <c r="H82" s="125">
        <f t="shared" si="16"/>
        <v>0.17412935323383086</v>
      </c>
      <c r="I82" s="65">
        <v>0</v>
      </c>
      <c r="J82" s="44">
        <v>0</v>
      </c>
      <c r="K82" s="175">
        <v>0</v>
      </c>
      <c r="L82" s="184">
        <f t="shared" si="17"/>
        <v>0</v>
      </c>
      <c r="M82" s="113" t="s">
        <v>113</v>
      </c>
      <c r="N82" s="97" t="s">
        <v>113</v>
      </c>
    </row>
    <row r="83" spans="1:14" s="5" customFormat="1" ht="20.45" customHeight="1" thickBot="1" x14ac:dyDescent="0.25">
      <c r="A83" s="37" t="s">
        <v>26</v>
      </c>
      <c r="B83" s="80"/>
      <c r="C83" s="219"/>
      <c r="D83" s="151">
        <f>D74+D80+D81+D82</f>
        <v>1221675.6000000003</v>
      </c>
      <c r="E83" s="45">
        <f>E74+E80+E81+E82</f>
        <v>1375874.5999999999</v>
      </c>
      <c r="F83" s="76">
        <f>F74+F80+F81+F82</f>
        <v>990997.1</v>
      </c>
      <c r="G83" s="46">
        <f>G74+G80+G81+G82</f>
        <v>1462654.7</v>
      </c>
      <c r="H83" s="122">
        <f t="shared" si="16"/>
        <v>1.1972529368680194</v>
      </c>
      <c r="I83" s="47">
        <f>I74+I80+I81+I82</f>
        <v>1177847.3999999999</v>
      </c>
      <c r="J83" s="76">
        <f>J74+J80+J81+J82</f>
        <v>1034610.1</v>
      </c>
      <c r="K83" s="181">
        <f>K74+K80+K81+K82</f>
        <v>1100305.5</v>
      </c>
      <c r="L83" s="114">
        <f t="shared" si="17"/>
        <v>0.80528056280132276</v>
      </c>
      <c r="M83" s="115">
        <f t="shared" si="18"/>
        <v>0.87839061324922063</v>
      </c>
      <c r="N83" s="92">
        <f t="shared" si="19"/>
        <v>1.063497736973571</v>
      </c>
    </row>
    <row r="84" spans="1:14" x14ac:dyDescent="0.2">
      <c r="A84" s="7"/>
      <c r="B84" s="1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81"/>
    </row>
    <row r="85" spans="1:14" s="5" customFormat="1" ht="15.75" x14ac:dyDescent="0.25">
      <c r="A85" s="86" t="s">
        <v>163</v>
      </c>
      <c r="B85" s="86"/>
      <c r="C85" s="141"/>
      <c r="D85" s="141"/>
      <c r="E85" s="142"/>
      <c r="F85" s="142"/>
      <c r="G85" s="143"/>
      <c r="H85" s="144"/>
      <c r="I85" s="144"/>
      <c r="J85" s="144"/>
      <c r="K85" s="144"/>
      <c r="L85" s="144"/>
      <c r="M85" s="144"/>
      <c r="N85" s="145"/>
    </row>
    <row r="86" spans="1:14" ht="22.9" customHeight="1" x14ac:dyDescent="0.2">
      <c r="A86" s="87"/>
      <c r="B86" s="87"/>
      <c r="C86" s="87"/>
      <c r="D86" s="87"/>
      <c r="E86" s="121"/>
      <c r="F86" s="121"/>
      <c r="G86" s="220"/>
    </row>
    <row r="87" spans="1:14" x14ac:dyDescent="0.2">
      <c r="A87" s="9"/>
      <c r="E87" s="1"/>
      <c r="G87" s="1"/>
    </row>
  </sheetData>
  <mergeCells count="15">
    <mergeCell ref="A1:N1"/>
    <mergeCell ref="E3:G3"/>
    <mergeCell ref="L3:N3"/>
    <mergeCell ref="L4:L5"/>
    <mergeCell ref="M4:M5"/>
    <mergeCell ref="N4:N5"/>
    <mergeCell ref="I3:K4"/>
    <mergeCell ref="H3:H5"/>
    <mergeCell ref="A3:A5"/>
    <mergeCell ref="C3:C5"/>
    <mergeCell ref="B3:B5"/>
    <mergeCell ref="D3:D5"/>
    <mergeCell ref="E4:E5"/>
    <mergeCell ref="F4:F5"/>
    <mergeCell ref="G4:G5"/>
  </mergeCells>
  <phoneticPr fontId="0" type="noConversion"/>
  <pageMargins left="0.39370078740157483" right="0.39370078740157483" top="1.1811023622047245" bottom="0.59055118110236227" header="0.31496062992125984" footer="0.31496062992125984"/>
  <pageSetup paperSize="9" scale="68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</vt:lpstr>
      <vt:lpstr>Прогноз!Заголовки_для_печати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ASFR</cp:lastModifiedBy>
  <cp:lastPrinted>2021-11-10T13:14:24Z</cp:lastPrinted>
  <dcterms:created xsi:type="dcterms:W3CDTF">1999-09-16T04:09:55Z</dcterms:created>
  <dcterms:modified xsi:type="dcterms:W3CDTF">2021-11-10T13:14:37Z</dcterms:modified>
</cp:coreProperties>
</file>