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" yWindow="0" windowWidth="14040" windowHeight="8835"/>
  </bookViews>
  <sheets>
    <sheet name="2022" sheetId="2" r:id="rId1"/>
  </sheets>
  <definedNames>
    <definedName name="_xlnm.Print_Titles" localSheetId="0">'2022'!$4:$5</definedName>
  </definedNames>
  <calcPr calcId="145621"/>
</workbook>
</file>

<file path=xl/calcChain.xml><?xml version="1.0" encoding="utf-8"?>
<calcChain xmlns="http://schemas.openxmlformats.org/spreadsheetml/2006/main">
  <c r="F10" i="2" l="1"/>
  <c r="F8" i="2"/>
  <c r="I52" i="2" l="1"/>
  <c r="I48" i="2"/>
  <c r="I42" i="2"/>
  <c r="I39" i="2"/>
  <c r="I33" i="2"/>
  <c r="I28" i="2"/>
  <c r="I21" i="2"/>
  <c r="I18" i="2"/>
  <c r="I16" i="2"/>
  <c r="I7" i="2"/>
  <c r="D7" i="2"/>
  <c r="C39" i="2"/>
  <c r="K8" i="2"/>
  <c r="L8" i="2"/>
  <c r="M8" i="2"/>
  <c r="K9" i="2"/>
  <c r="L9" i="2"/>
  <c r="M9" i="2"/>
  <c r="K10" i="2"/>
  <c r="L10" i="2"/>
  <c r="M10" i="2"/>
  <c r="K11" i="2"/>
  <c r="L11" i="2"/>
  <c r="M11" i="2"/>
  <c r="K12" i="2"/>
  <c r="L12" i="2"/>
  <c r="M12" i="2"/>
  <c r="K13" i="2"/>
  <c r="L13" i="2"/>
  <c r="M13" i="2"/>
  <c r="K14" i="2"/>
  <c r="L14" i="2"/>
  <c r="M14" i="2"/>
  <c r="K15" i="2"/>
  <c r="L15" i="2"/>
  <c r="M15" i="2"/>
  <c r="K17" i="2"/>
  <c r="L17" i="2"/>
  <c r="M17" i="2"/>
  <c r="K19" i="2"/>
  <c r="L19" i="2"/>
  <c r="M19" i="2"/>
  <c r="K20" i="2"/>
  <c r="L20" i="2"/>
  <c r="M20" i="2"/>
  <c r="K22" i="2"/>
  <c r="K23" i="2"/>
  <c r="L23" i="2"/>
  <c r="M23" i="2"/>
  <c r="K25" i="2"/>
  <c r="L25" i="2"/>
  <c r="M25" i="2"/>
  <c r="K26" i="2"/>
  <c r="L26" i="2"/>
  <c r="M26" i="2"/>
  <c r="K27" i="2"/>
  <c r="L27" i="2"/>
  <c r="M27" i="2"/>
  <c r="K29" i="2"/>
  <c r="L29" i="2"/>
  <c r="M29" i="2"/>
  <c r="K30" i="2"/>
  <c r="L30" i="2"/>
  <c r="M30" i="2"/>
  <c r="K31" i="2"/>
  <c r="L31" i="2"/>
  <c r="M31" i="2"/>
  <c r="K32" i="2"/>
  <c r="L32" i="2"/>
  <c r="M32" i="2"/>
  <c r="K34" i="2"/>
  <c r="L34" i="2"/>
  <c r="M34" i="2"/>
  <c r="K35" i="2"/>
  <c r="L35" i="2"/>
  <c r="M35" i="2"/>
  <c r="K36" i="2"/>
  <c r="L36" i="2"/>
  <c r="M36" i="2"/>
  <c r="K37" i="2"/>
  <c r="L37" i="2"/>
  <c r="M37" i="2"/>
  <c r="K38" i="2"/>
  <c r="L38" i="2"/>
  <c r="M38" i="2"/>
  <c r="K40" i="2"/>
  <c r="L40" i="2"/>
  <c r="M40" i="2"/>
  <c r="K41" i="2"/>
  <c r="L41" i="2"/>
  <c r="M41" i="2"/>
  <c r="K43" i="2"/>
  <c r="L43" i="2"/>
  <c r="M43" i="2"/>
  <c r="K44" i="2"/>
  <c r="L44" i="2"/>
  <c r="M44" i="2"/>
  <c r="K45" i="2"/>
  <c r="L45" i="2"/>
  <c r="M45" i="2"/>
  <c r="K46" i="2"/>
  <c r="L46" i="2"/>
  <c r="M46" i="2"/>
  <c r="K47" i="2"/>
  <c r="L47" i="2"/>
  <c r="M47" i="2"/>
  <c r="K49" i="2"/>
  <c r="L49" i="2"/>
  <c r="M49" i="2"/>
  <c r="K50" i="2"/>
  <c r="L50" i="2"/>
  <c r="M50" i="2"/>
  <c r="K51" i="2"/>
  <c r="L51" i="2"/>
  <c r="M51" i="2"/>
  <c r="K53" i="2"/>
  <c r="L53" i="2"/>
  <c r="M53" i="2"/>
  <c r="I55" i="2" l="1"/>
  <c r="G13" i="2"/>
  <c r="J18" i="2"/>
  <c r="H18" i="2"/>
  <c r="D18" i="2"/>
  <c r="E18" i="2"/>
  <c r="F18" i="2"/>
  <c r="C18" i="2"/>
  <c r="J28" i="2"/>
  <c r="H28" i="2"/>
  <c r="L28" i="2" s="1"/>
  <c r="E28" i="2"/>
  <c r="F28" i="2"/>
  <c r="D28" i="2"/>
  <c r="C28" i="2"/>
  <c r="G32" i="2"/>
  <c r="C48" i="2"/>
  <c r="G50" i="2"/>
  <c r="J48" i="2"/>
  <c r="M48" i="2" s="1"/>
  <c r="H48" i="2"/>
  <c r="E48" i="2"/>
  <c r="F48" i="2"/>
  <c r="D48" i="2"/>
  <c r="M54" i="2"/>
  <c r="G8" i="2"/>
  <c r="G9" i="2"/>
  <c r="G10" i="2"/>
  <c r="G11" i="2"/>
  <c r="G12" i="2"/>
  <c r="G15" i="2"/>
  <c r="G17" i="2"/>
  <c r="G23" i="2"/>
  <c r="G24" i="2"/>
  <c r="G25" i="2"/>
  <c r="G26" i="2"/>
  <c r="G27" i="2"/>
  <c r="G29" i="2"/>
  <c r="G31" i="2"/>
  <c r="G34" i="2"/>
  <c r="G35" i="2"/>
  <c r="G36" i="2"/>
  <c r="G37" i="2"/>
  <c r="G38" i="2"/>
  <c r="G40" i="2"/>
  <c r="G41" i="2"/>
  <c r="G43" i="2"/>
  <c r="G44" i="2"/>
  <c r="G46" i="2"/>
  <c r="G47" i="2"/>
  <c r="G49" i="2"/>
  <c r="G51" i="2"/>
  <c r="G53" i="2"/>
  <c r="F42" i="2"/>
  <c r="G45" i="2"/>
  <c r="D21" i="2"/>
  <c r="F16" i="2"/>
  <c r="E16" i="2"/>
  <c r="D16" i="2"/>
  <c r="C16" i="2"/>
  <c r="F52" i="2"/>
  <c r="E52" i="2"/>
  <c r="D52" i="2"/>
  <c r="C52" i="2"/>
  <c r="E42" i="2"/>
  <c r="D42" i="2"/>
  <c r="C42" i="2"/>
  <c r="F39" i="2"/>
  <c r="E39" i="2"/>
  <c r="D39" i="2"/>
  <c r="F33" i="2"/>
  <c r="E33" i="2"/>
  <c r="D33" i="2"/>
  <c r="C33" i="2"/>
  <c r="F21" i="2"/>
  <c r="E21" i="2"/>
  <c r="C21" i="2"/>
  <c r="F7" i="2"/>
  <c r="E7" i="2"/>
  <c r="C7" i="2"/>
  <c r="J52" i="2"/>
  <c r="H52" i="2"/>
  <c r="L52" i="2" s="1"/>
  <c r="J42" i="2"/>
  <c r="H42" i="2"/>
  <c r="J39" i="2"/>
  <c r="H39" i="2"/>
  <c r="J33" i="2"/>
  <c r="M33" i="2" s="1"/>
  <c r="H33" i="2"/>
  <c r="J21" i="2"/>
  <c r="H21" i="2"/>
  <c r="J16" i="2"/>
  <c r="H16" i="2"/>
  <c r="J7" i="2"/>
  <c r="H7" i="2"/>
  <c r="K16" i="2" l="1"/>
  <c r="L48" i="2"/>
  <c r="M39" i="2"/>
  <c r="K52" i="2"/>
  <c r="K39" i="2"/>
  <c r="K42" i="2"/>
  <c r="K28" i="2"/>
  <c r="K21" i="2"/>
  <c r="L21" i="2"/>
  <c r="M18" i="2"/>
  <c r="M21" i="2"/>
  <c r="L42" i="2"/>
  <c r="K33" i="2"/>
  <c r="M42" i="2"/>
  <c r="L33" i="2"/>
  <c r="K48" i="2"/>
  <c r="K18" i="2"/>
  <c r="L16" i="2"/>
  <c r="M52" i="2"/>
  <c r="M16" i="2"/>
  <c r="L39" i="2"/>
  <c r="M28" i="2"/>
  <c r="L18" i="2"/>
  <c r="C55" i="2"/>
  <c r="D55" i="2"/>
  <c r="H55" i="2"/>
  <c r="E55" i="2"/>
  <c r="F55" i="2"/>
  <c r="J55" i="2"/>
  <c r="G39" i="2"/>
  <c r="G7" i="2"/>
  <c r="G21" i="2"/>
  <c r="G28" i="2"/>
  <c r="G42" i="2"/>
  <c r="L7" i="2"/>
  <c r="M7" i="2"/>
  <c r="G52" i="2"/>
  <c r="G33" i="2"/>
  <c r="G18" i="2"/>
  <c r="G30" i="2"/>
  <c r="G48" i="2"/>
  <c r="G19" i="2"/>
  <c r="K7" i="2"/>
  <c r="G16" i="2"/>
  <c r="G55" i="2" l="1"/>
  <c r="K55" i="2"/>
  <c r="L55" i="2"/>
  <c r="M55" i="2"/>
</calcChain>
</file>

<file path=xl/sharedStrings.xml><?xml version="1.0" encoding="utf-8"?>
<sst xmlns="http://schemas.openxmlformats.org/spreadsheetml/2006/main" count="126" uniqueCount="116">
  <si>
    <t>ожидаемое исполнение</t>
  </si>
  <si>
    <t>Условно утвержденные расходы</t>
  </si>
  <si>
    <t>Код раздела, подраздела</t>
  </si>
  <si>
    <t>Общегосударственные вопросы</t>
  </si>
  <si>
    <t>01</t>
  </si>
  <si>
    <t>0102</t>
  </si>
  <si>
    <t>0103</t>
  </si>
  <si>
    <t>Темп роста (снижения), %</t>
  </si>
  <si>
    <t>Наименование раздела, подраздела классификации расходов бюджетов</t>
  </si>
  <si>
    <t>0111</t>
  </si>
  <si>
    <t>0107</t>
  </si>
  <si>
    <t>0106</t>
  </si>
  <si>
    <t>0105</t>
  </si>
  <si>
    <t>0104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</si>
  <si>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</si>
  <si>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</si>
  <si>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</si>
  <si>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</si>
  <si>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</si>
  <si>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</si>
  <si>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</si>
  <si>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</si>
  <si>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0113</t>
  </si>
  <si>
    <t>0203</t>
  </si>
  <si>
    <t>02</t>
  </si>
  <si>
    <t>03</t>
  </si>
  <si>
    <t>Мобилизационная и вневойсковая подготовка</t>
  </si>
  <si>
    <t xml:space="preserve"> Национальная оборона</t>
  </si>
  <si>
    <t>0309</t>
  </si>
  <si>
    <t>04</t>
  </si>
  <si>
    <t>0401</t>
  </si>
  <si>
    <t>0402</t>
  </si>
  <si>
    <t>0408</t>
  </si>
  <si>
    <t>0409</t>
  </si>
  <si>
    <t>0412</t>
  </si>
  <si>
    <t>Национальная  экономика</t>
  </si>
  <si>
    <t>Общеэкономические вопросы</t>
  </si>
  <si>
    <t>Транспорт</t>
  </si>
  <si>
    <t>Дорожное хозяйство (дорожные фонды)</t>
  </si>
  <si>
    <t>Другие вопросы в области национальной экономики</t>
  </si>
  <si>
    <t xml:space="preserve">     Топливно-энергетический комплекс</t>
  </si>
  <si>
    <t>Национальная безопасность и правоохранительная деятельность</t>
  </si>
  <si>
    <t>05</t>
  </si>
  <si>
    <t>0501</t>
  </si>
  <si>
    <t>0502</t>
  </si>
  <si>
    <t>0503</t>
  </si>
  <si>
    <t>07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</si>
  <si>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</si>
  <si>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</si>
  <si>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</si>
  <si>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</si>
  <si>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Образование</t>
  </si>
  <si>
    <t>0701</t>
  </si>
  <si>
    <t>0702</t>
  </si>
  <si>
    <t>0703</t>
  </si>
  <si>
    <t>0707</t>
  </si>
  <si>
    <t>0709</t>
  </si>
  <si>
    <t>Дошкольное образование</t>
  </si>
  <si>
    <t>Общее образование</t>
  </si>
  <si>
    <t>Дополнительное образование детей</t>
  </si>
  <si>
    <t xml:space="preserve">Молодежная политика </t>
  </si>
  <si>
    <t>Другие вопросы в области образования</t>
  </si>
  <si>
    <t>08</t>
  </si>
  <si>
    <t>Культура, кинематография</t>
  </si>
  <si>
    <t>0801</t>
  </si>
  <si>
    <t>0804</t>
  </si>
  <si>
    <t>Культура</t>
  </si>
  <si>
    <t>Другие вопросы в области культуры, кинематографии</t>
  </si>
  <si>
    <t>10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</si>
  <si>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</si>
  <si>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</si>
  <si>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</si>
  <si>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</si>
  <si>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</si>
  <si>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</si>
  <si>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</si>
  <si>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</si>
  <si>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</si>
  <si>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</si>
  <si>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</si>
  <si>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</t>
  </si>
  <si>
    <t>Физическая культура и спорт</t>
  </si>
  <si>
    <t>1101</t>
  </si>
  <si>
    <t>Физическая культура</t>
  </si>
  <si>
    <t>1103</t>
  </si>
  <si>
    <t>Спорт высших достижений</t>
  </si>
  <si>
    <t>12</t>
  </si>
  <si>
    <t>Средства массовой информации</t>
  </si>
  <si>
    <t>1202</t>
  </si>
  <si>
    <t>Периодическая печать и издательства</t>
  </si>
  <si>
    <t>Показатели бюджета  Крапивинского муниципального округа</t>
  </si>
  <si>
    <t>х</t>
  </si>
  <si>
    <t>2023 год</t>
  </si>
  <si>
    <t>1102</t>
  </si>
  <si>
    <t>Массовый спорт</t>
  </si>
  <si>
    <t>0505</t>
  </si>
  <si>
    <t>Другие вопросы в области жилищно-коммунального хозяйства</t>
  </si>
  <si>
    <t>0310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</si>
  <si>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</si>
  <si>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</si>
  <si>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Оценка ожидаемого исполнения расходов бюджета Крапивинского муниципального округа по разделам и подразделам классификации расходов</t>
  </si>
  <si>
    <t>2024 год</t>
  </si>
  <si>
    <t>показателей бюджета на 2024 год к показателям бюджета на 2023 год</t>
  </si>
  <si>
    <t>Заместитель главы - начальник финансового управления администрации Крапивинского муниципального округа   __________________________________   О.В.Стоянова</t>
  </si>
  <si>
    <t xml:space="preserve">тыс. рублей </t>
  </si>
  <si>
    <t>Бюджет округа - всего</t>
  </si>
  <si>
    <t xml:space="preserve">  на 2022 год, отчет за 2021 год и прогноз бюджета  на 2023 год и на плановый период 2024 и 2025 годов</t>
  </si>
  <si>
    <t>Отчет за 2021 год</t>
  </si>
  <si>
    <t>уточненный план округа на 01.11.2022 года</t>
  </si>
  <si>
    <t>кассовый расход на 01.11.2022 года</t>
  </si>
  <si>
    <t>2022год</t>
  </si>
  <si>
    <t>2025 год</t>
  </si>
  <si>
    <t>показателей бюджета на 2023 год к ожидаемому исполнению за 2022 год</t>
  </si>
  <si>
    <t>показателей бюджета на 2025 год к показателям бюджета на 2024 год</t>
  </si>
  <si>
    <t>0407</t>
  </si>
  <si>
    <t>% ожидаемого исполнения  бюджета округа 2022г к отчету за 2021г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</si>
</sst>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14" x14ac:knownFonts="1">
    <font>
      <sz val="10"/>
      <name val="Arial Cyr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4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0" fillId="0" borderId="0"/>
    <xf numFmtId="0" fontId="8" fillId="0" borderId="0"/>
  </cellStyleXfs>
  <cellXfs count="114">
    <xf numFmtId="0" fontId="0" fillId="0" borderId="0" xfId="0"/>
    <xf numFmtId="0" fontId="3" fillId="0" borderId="0" xfId="0" applyFont="1"/>
    <xf numFmtId="0" fontId="0" fillId="0" borderId="0" xfId="0" applyFont="1"/>
    <xf numFmtId="49" fontId="0" fillId="0" borderId="0" xfId="0" applyNumberFormat="1" applyBorder="1"/>
    <xf numFmtId="164" fontId="3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right"/>
    </xf>
    <xf numFmtId="0" fontId="6" fillId="0" borderId="0" xfId="0" applyFont="1" applyBorder="1"/>
    <xf numFmtId="164" fontId="6" fillId="0" borderId="1" xfId="0" applyNumberFormat="1" applyFont="1" applyBorder="1" applyAlignment="1">
      <alignment horizontal="right"/>
    </xf>
    <xf numFmtId="0" fontId="7" fillId="0" borderId="0" xfId="0" applyFont="1" applyAlignment="1"/>
    <xf numFmtId="0" fontId="0" fillId="0" borderId="0" xfId="0" applyFill="1"/>
    <xf numFmtId="164" fontId="3" fillId="0" borderId="0" xfId="0" applyNumberFormat="1" applyFont="1"/>
    <xf numFmtId="164" fontId="6" fillId="0" borderId="0" xfId="0" applyNumberFormat="1" applyFont="1" applyFill="1" applyBorder="1" applyAlignment="1">
      <alignment horizontal="right"/>
    </xf>
    <xf numFmtId="164" fontId="3" fillId="0" borderId="0" xfId="0" applyNumberFormat="1" applyFont="1" applyFill="1"/>
    <xf numFmtId="164" fontId="0" fillId="0" borderId="0" xfId="0" applyNumberFormat="1" applyFill="1"/>
    <xf numFmtId="165" fontId="5" fillId="0" borderId="3" xfId="0" applyNumberFormat="1" applyFont="1" applyFill="1" applyBorder="1" applyAlignment="1">
      <alignment horizontal="right"/>
    </xf>
    <xf numFmtId="165" fontId="5" fillId="0" borderId="4" xfId="0" applyNumberFormat="1" applyFont="1" applyFill="1" applyBorder="1" applyAlignment="1">
      <alignment horizontal="right"/>
    </xf>
    <xf numFmtId="49" fontId="3" fillId="0" borderId="6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49" fontId="13" fillId="0" borderId="6" xfId="0" applyNumberFormat="1" applyFont="1" applyBorder="1" applyAlignment="1">
      <alignment horizontal="center" vertical="center"/>
    </xf>
    <xf numFmtId="49" fontId="12" fillId="0" borderId="6" xfId="0" applyNumberFormat="1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right"/>
    </xf>
    <xf numFmtId="164" fontId="6" fillId="0" borderId="8" xfId="0" applyNumberFormat="1" applyFont="1" applyBorder="1" applyAlignment="1">
      <alignment horizontal="right"/>
    </xf>
    <xf numFmtId="165" fontId="5" fillId="0" borderId="10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right"/>
    </xf>
    <xf numFmtId="165" fontId="4" fillId="0" borderId="0" xfId="0" applyNumberFormat="1" applyFont="1" applyFill="1" applyBorder="1" applyAlignment="1">
      <alignment horizontal="right"/>
    </xf>
    <xf numFmtId="165" fontId="5" fillId="0" borderId="0" xfId="0" applyNumberFormat="1" applyFont="1" applyFill="1" applyBorder="1" applyAlignment="1">
      <alignment horizontal="right"/>
    </xf>
    <xf numFmtId="49" fontId="2" fillId="0" borderId="5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right"/>
    </xf>
    <xf numFmtId="164" fontId="6" fillId="0" borderId="2" xfId="0" applyNumberFormat="1" applyFont="1" applyBorder="1" applyAlignment="1">
      <alignment horizontal="right"/>
    </xf>
    <xf numFmtId="164" fontId="5" fillId="2" borderId="2" xfId="0" applyNumberFormat="1" applyFont="1" applyFill="1" applyBorder="1" applyAlignment="1">
      <alignment horizontal="right"/>
    </xf>
    <xf numFmtId="0" fontId="11" fillId="3" borderId="1" xfId="1" applyFont="1" applyFill="1" applyBorder="1" applyAlignment="1">
      <alignment horizontal="center" vertical="center" wrapText="1"/>
    </xf>
    <xf numFmtId="164" fontId="6" fillId="3" borderId="2" xfId="0" applyNumberFormat="1" applyFont="1" applyFill="1" applyBorder="1" applyAlignment="1">
      <alignment horizontal="right"/>
    </xf>
    <xf numFmtId="0" fontId="3" fillId="0" borderId="0" xfId="0" applyFont="1" applyAlignment="1"/>
    <xf numFmtId="0" fontId="12" fillId="0" borderId="0" xfId="1" applyFont="1" applyAlignment="1">
      <alignment horizontal="right"/>
    </xf>
    <xf numFmtId="0" fontId="12" fillId="0" borderId="15" xfId="0" applyFont="1" applyBorder="1" applyAlignment="1">
      <alignment horizontal="center" vertical="center"/>
    </xf>
    <xf numFmtId="0" fontId="11" fillId="3" borderId="2" xfId="1" applyFont="1" applyFill="1" applyBorder="1" applyAlignment="1">
      <alignment horizontal="center" vertical="center" wrapText="1"/>
    </xf>
    <xf numFmtId="0" fontId="11" fillId="3" borderId="6" xfId="1" applyFont="1" applyFill="1" applyBorder="1" applyAlignment="1">
      <alignment horizontal="center" vertical="center" wrapText="1"/>
    </xf>
    <xf numFmtId="0" fontId="11" fillId="3" borderId="7" xfId="1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164" fontId="5" fillId="0" borderId="6" xfId="0" applyNumberFormat="1" applyFont="1" applyBorder="1" applyAlignment="1">
      <alignment horizontal="right"/>
    </xf>
    <xf numFmtId="164" fontId="5" fillId="0" borderId="7" xfId="0" applyNumberFormat="1" applyFont="1" applyFill="1" applyBorder="1" applyAlignment="1">
      <alignment horizontal="right"/>
    </xf>
    <xf numFmtId="164" fontId="2" fillId="0" borderId="28" xfId="0" applyNumberFormat="1" applyFont="1" applyBorder="1" applyAlignment="1">
      <alignment horizontal="left"/>
    </xf>
    <xf numFmtId="0" fontId="12" fillId="0" borderId="29" xfId="0" applyFont="1" applyBorder="1" applyAlignment="1">
      <alignment horizontal="left" vertical="center" wrapText="1" indent="2"/>
    </xf>
    <xf numFmtId="164" fontId="2" fillId="0" borderId="29" xfId="0" applyNumberFormat="1" applyFont="1" applyBorder="1" applyAlignment="1">
      <alignment horizontal="left"/>
    </xf>
    <xf numFmtId="0" fontId="13" fillId="0" borderId="15" xfId="0" applyFont="1" applyBorder="1" applyAlignment="1">
      <alignment vertical="center" wrapText="1"/>
    </xf>
    <xf numFmtId="0" fontId="12" fillId="0" borderId="15" xfId="0" applyFont="1" applyBorder="1" applyAlignment="1">
      <alignment horizontal="left" vertical="center" wrapText="1" indent="2"/>
    </xf>
    <xf numFmtId="164" fontId="3" fillId="0" borderId="29" xfId="0" applyNumberFormat="1" applyFont="1" applyBorder="1" applyAlignment="1">
      <alignment horizontal="left" vertical="center"/>
    </xf>
    <xf numFmtId="0" fontId="12" fillId="0" borderId="15" xfId="0" applyFont="1" applyFill="1" applyBorder="1" applyAlignment="1">
      <alignment horizontal="left" vertical="center" wrapText="1" indent="2"/>
    </xf>
    <xf numFmtId="164" fontId="2" fillId="0" borderId="16" xfId="0" applyNumberFormat="1" applyFont="1" applyBorder="1" applyAlignment="1">
      <alignment horizontal="right"/>
    </xf>
    <xf numFmtId="0" fontId="12" fillId="0" borderId="12" xfId="0" applyFont="1" applyBorder="1" applyAlignment="1">
      <alignment horizontal="center" vertical="center"/>
    </xf>
    <xf numFmtId="164" fontId="5" fillId="0" borderId="11" xfId="0" applyNumberFormat="1" applyFont="1" applyBorder="1" applyAlignment="1">
      <alignment horizontal="right"/>
    </xf>
    <xf numFmtId="164" fontId="6" fillId="0" borderId="11" xfId="0" applyNumberFormat="1" applyFont="1" applyBorder="1" applyAlignment="1">
      <alignment horizontal="right"/>
    </xf>
    <xf numFmtId="164" fontId="6" fillId="0" borderId="12" xfId="0" applyNumberFormat="1" applyFont="1" applyBorder="1" applyAlignment="1">
      <alignment horizontal="right"/>
    </xf>
    <xf numFmtId="164" fontId="6" fillId="0" borderId="13" xfId="0" applyNumberFormat="1" applyFont="1" applyBorder="1" applyAlignment="1">
      <alignment horizontal="right"/>
    </xf>
    <xf numFmtId="164" fontId="6" fillId="0" borderId="9" xfId="0" applyNumberFormat="1" applyFont="1" applyFill="1" applyBorder="1" applyAlignment="1">
      <alignment horizontal="right"/>
    </xf>
    <xf numFmtId="0" fontId="12" fillId="0" borderId="29" xfId="0" applyFont="1" applyBorder="1" applyAlignment="1">
      <alignment horizontal="center" vertical="center"/>
    </xf>
    <xf numFmtId="165" fontId="5" fillId="0" borderId="28" xfId="0" applyNumberFormat="1" applyFont="1" applyFill="1" applyBorder="1" applyAlignment="1">
      <alignment horizontal="right"/>
    </xf>
    <xf numFmtId="165" fontId="6" fillId="0" borderId="28" xfId="0" applyNumberFormat="1" applyFont="1" applyFill="1" applyBorder="1" applyAlignment="1">
      <alignment horizontal="right"/>
    </xf>
    <xf numFmtId="165" fontId="6" fillId="0" borderId="29" xfId="0" applyNumberFormat="1" applyFont="1" applyFill="1" applyBorder="1" applyAlignment="1">
      <alignment horizontal="right"/>
    </xf>
    <xf numFmtId="165" fontId="6" fillId="0" borderId="32" xfId="0" applyNumberFormat="1" applyFont="1" applyFill="1" applyBorder="1" applyAlignment="1">
      <alignment horizontal="right"/>
    </xf>
    <xf numFmtId="0" fontId="11" fillId="3" borderId="8" xfId="1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vertical="center" wrapText="1"/>
    </xf>
    <xf numFmtId="165" fontId="5" fillId="0" borderId="2" xfId="0" applyNumberFormat="1" applyFont="1" applyFill="1" applyBorder="1" applyAlignment="1">
      <alignment horizontal="right"/>
    </xf>
    <xf numFmtId="165" fontId="6" fillId="0" borderId="2" xfId="0" applyNumberFormat="1" applyFont="1" applyFill="1" applyBorder="1" applyAlignment="1">
      <alignment horizontal="right"/>
    </xf>
    <xf numFmtId="0" fontId="11" fillId="0" borderId="6" xfId="1" applyFont="1" applyFill="1" applyBorder="1" applyAlignment="1">
      <alignment vertical="center" wrapText="1"/>
    </xf>
    <xf numFmtId="0" fontId="11" fillId="0" borderId="7" xfId="1" applyFont="1" applyFill="1" applyBorder="1" applyAlignment="1">
      <alignment vertical="center" wrapText="1"/>
    </xf>
    <xf numFmtId="165" fontId="5" fillId="0" borderId="6" xfId="0" applyNumberFormat="1" applyFont="1" applyFill="1" applyBorder="1" applyAlignment="1">
      <alignment horizontal="right"/>
    </xf>
    <xf numFmtId="165" fontId="5" fillId="0" borderId="7" xfId="0" applyNumberFormat="1" applyFont="1" applyFill="1" applyBorder="1" applyAlignment="1">
      <alignment horizontal="right"/>
    </xf>
    <xf numFmtId="165" fontId="6" fillId="0" borderId="6" xfId="0" applyNumberFormat="1" applyFont="1" applyFill="1" applyBorder="1" applyAlignment="1">
      <alignment horizontal="right"/>
    </xf>
    <xf numFmtId="165" fontId="6" fillId="0" borderId="7" xfId="0" applyNumberFormat="1" applyFont="1" applyFill="1" applyBorder="1" applyAlignment="1">
      <alignment horizontal="right"/>
    </xf>
    <xf numFmtId="165" fontId="6" fillId="0" borderId="8" xfId="0" applyNumberFormat="1" applyFont="1" applyFill="1" applyBorder="1" applyAlignment="1">
      <alignment horizontal="right"/>
    </xf>
    <xf numFmtId="165" fontId="6" fillId="0" borderId="1" xfId="0" applyNumberFormat="1" applyFont="1" applyFill="1" applyBorder="1" applyAlignment="1">
      <alignment horizontal="right"/>
    </xf>
    <xf numFmtId="165" fontId="6" fillId="0" borderId="9" xfId="0" applyNumberFormat="1" applyFont="1" applyFill="1" applyBorder="1" applyAlignment="1">
      <alignment horizontal="right"/>
    </xf>
    <xf numFmtId="165" fontId="5" fillId="3" borderId="30" xfId="0" applyNumberFormat="1" applyFont="1" applyFill="1" applyBorder="1" applyAlignment="1">
      <alignment horizontal="right"/>
    </xf>
    <xf numFmtId="164" fontId="4" fillId="3" borderId="10" xfId="0" applyNumberFormat="1" applyFont="1" applyFill="1" applyBorder="1" applyAlignment="1">
      <alignment horizontal="right"/>
    </xf>
    <xf numFmtId="164" fontId="4" fillId="3" borderId="14" xfId="0" applyNumberFormat="1" applyFont="1" applyFill="1" applyBorder="1" applyAlignment="1">
      <alignment horizontal="right"/>
    </xf>
    <xf numFmtId="164" fontId="4" fillId="3" borderId="3" xfId="0" applyNumberFormat="1" applyFont="1" applyFill="1" applyBorder="1" applyAlignment="1">
      <alignment horizontal="right"/>
    </xf>
    <xf numFmtId="164" fontId="4" fillId="3" borderId="4" xfId="0" applyNumberFormat="1" applyFont="1" applyFill="1" applyBorder="1" applyAlignment="1">
      <alignment horizontal="right"/>
    </xf>
    <xf numFmtId="0" fontId="13" fillId="0" borderId="0" xfId="0" applyFont="1" applyAlignment="1">
      <alignment horizontal="center"/>
    </xf>
    <xf numFmtId="0" fontId="11" fillId="3" borderId="19" xfId="1" applyFont="1" applyFill="1" applyBorder="1" applyAlignment="1">
      <alignment horizontal="center" vertical="center" wrapText="1"/>
    </xf>
    <xf numFmtId="0" fontId="11" fillId="3" borderId="20" xfId="1" applyFont="1" applyFill="1" applyBorder="1" applyAlignment="1">
      <alignment horizontal="center" vertical="center" wrapText="1"/>
    </xf>
    <xf numFmtId="0" fontId="11" fillId="0" borderId="27" xfId="1" applyFont="1" applyBorder="1" applyAlignment="1">
      <alignment horizontal="center" vertical="center" wrapText="1"/>
    </xf>
    <xf numFmtId="0" fontId="11" fillId="0" borderId="16" xfId="1" applyFont="1" applyBorder="1" applyAlignment="1">
      <alignment horizontal="center" vertical="center" wrapText="1"/>
    </xf>
    <xf numFmtId="0" fontId="11" fillId="0" borderId="21" xfId="1" applyFont="1" applyFill="1" applyBorder="1" applyAlignment="1">
      <alignment horizontal="center" vertical="center" wrapText="1"/>
    </xf>
    <xf numFmtId="0" fontId="11" fillId="0" borderId="22" xfId="1" applyFont="1" applyFill="1" applyBorder="1" applyAlignment="1">
      <alignment horizontal="center" vertical="center" wrapText="1"/>
    </xf>
    <xf numFmtId="0" fontId="11" fillId="0" borderId="23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17" xfId="1" applyFont="1" applyFill="1" applyBorder="1" applyAlignment="1">
      <alignment horizontal="center" vertical="center" textRotation="90" wrapText="1"/>
    </xf>
    <xf numFmtId="0" fontId="11" fillId="0" borderId="18" xfId="1" applyFont="1" applyFill="1" applyBorder="1" applyAlignment="1">
      <alignment horizontal="center" vertical="center" textRotation="90" wrapText="1"/>
    </xf>
    <xf numFmtId="0" fontId="11" fillId="0" borderId="31" xfId="1" applyFont="1" applyFill="1" applyBorder="1" applyAlignment="1">
      <alignment horizontal="center" vertical="center" textRotation="90" wrapText="1"/>
    </xf>
    <xf numFmtId="0" fontId="11" fillId="0" borderId="0" xfId="1" applyFont="1" applyFill="1" applyBorder="1" applyAlignment="1">
      <alignment horizontal="center" vertical="center" textRotation="90" wrapText="1"/>
    </xf>
    <xf numFmtId="3" fontId="9" fillId="0" borderId="21" xfId="2" applyNumberFormat="1" applyFont="1" applyFill="1" applyBorder="1" applyAlignment="1" applyProtection="1">
      <alignment horizontal="center" vertical="center" wrapText="1"/>
      <protection locked="0"/>
    </xf>
    <xf numFmtId="3" fontId="9" fillId="0" borderId="22" xfId="2" applyNumberFormat="1" applyFont="1" applyFill="1" applyBorder="1" applyAlignment="1" applyProtection="1">
      <alignment horizontal="center" vertical="center" wrapText="1"/>
      <protection locked="0"/>
    </xf>
    <xf numFmtId="3" fontId="9" fillId="0" borderId="23" xfId="2" applyNumberFormat="1" applyFont="1" applyFill="1" applyBorder="1" applyAlignment="1" applyProtection="1">
      <alignment horizontal="center" vertical="center" wrapText="1"/>
      <protection locked="0"/>
    </xf>
    <xf numFmtId="164" fontId="2" fillId="3" borderId="24" xfId="0" applyNumberFormat="1" applyFont="1" applyFill="1" applyBorder="1" applyAlignment="1">
      <alignment horizontal="right"/>
    </xf>
    <xf numFmtId="164" fontId="2" fillId="3" borderId="30" xfId="0" applyNumberFormat="1" applyFont="1" applyFill="1" applyBorder="1" applyAlignment="1">
      <alignment horizontal="right"/>
    </xf>
    <xf numFmtId="0" fontId="1" fillId="0" borderId="25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164" fontId="5" fillId="0" borderId="33" xfId="0" applyNumberFormat="1" applyFont="1" applyFill="1" applyBorder="1" applyAlignment="1">
      <alignment horizontal="right"/>
    </xf>
    <xf numFmtId="164" fontId="5" fillId="0" borderId="33" xfId="0" applyNumberFormat="1" applyFont="1" applyBorder="1" applyAlignment="1">
      <alignment horizontal="right"/>
    </xf>
    <xf numFmtId="164" fontId="6" fillId="0" borderId="33" xfId="0" applyNumberFormat="1" applyFont="1" applyBorder="1" applyAlignment="1">
      <alignment horizontal="right"/>
    </xf>
    <xf numFmtId="164" fontId="5" fillId="0" borderId="34" xfId="0" applyNumberFormat="1" applyFont="1" applyBorder="1" applyAlignment="1">
      <alignment horizontal="right"/>
    </xf>
    <xf numFmtId="164" fontId="6" fillId="0" borderId="34" xfId="0" applyNumberFormat="1" applyFont="1" applyBorder="1" applyAlignment="1">
      <alignment horizontal="right"/>
    </xf>
    <xf numFmtId="164" fontId="4" fillId="3" borderId="35" xfId="0" applyNumberFormat="1" applyFont="1" applyFill="1" applyBorder="1" applyAlignment="1">
      <alignment horizontal="right"/>
    </xf>
    <xf numFmtId="0" fontId="1" fillId="0" borderId="36" xfId="0" applyFont="1" applyBorder="1" applyAlignment="1">
      <alignment horizontal="center" wrapText="1"/>
    </xf>
    <xf numFmtId="0" fontId="11" fillId="3" borderId="9" xfId="1" applyFont="1" applyFill="1" applyBorder="1" applyAlignment="1">
      <alignment horizontal="center" vertical="center" wrapText="1"/>
    </xf>
    <xf numFmtId="164" fontId="6" fillId="0" borderId="37" xfId="0" applyNumberFormat="1" applyFont="1" applyBorder="1" applyAlignment="1">
      <alignment horizontal="right"/>
    </xf>
    <xf numFmtId="164" fontId="5" fillId="0" borderId="38" xfId="0" applyNumberFormat="1" applyFont="1" applyBorder="1" applyAlignment="1">
      <alignment horizontal="right"/>
    </xf>
    <xf numFmtId="164" fontId="5" fillId="0" borderId="39" xfId="0" applyNumberFormat="1" applyFont="1" applyBorder="1" applyAlignment="1">
      <alignment horizontal="right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5"/>
  <sheetViews>
    <sheetView tabSelected="1" topLeftCell="C1" zoomScale="80" zoomScaleNormal="80" workbookViewId="0">
      <selection activeCell="I9" sqref="I9"/>
    </sheetView>
  </sheetViews>
  <sheetFormatPr defaultRowHeight="18.75" x14ac:dyDescent="0.3"/>
  <cols>
    <col min="2" max="2" width="65.42578125" style="1" customWidth="1"/>
    <col min="3" max="3" width="18.42578125" style="1" customWidth="1"/>
    <col min="4" max="5" width="17.85546875" customWidth="1"/>
    <col min="6" max="6" width="17.85546875" style="9" customWidth="1"/>
    <col min="7" max="7" width="17.5703125" customWidth="1"/>
    <col min="8" max="10" width="17.85546875" customWidth="1"/>
    <col min="11" max="11" width="16.28515625" customWidth="1"/>
    <col min="12" max="13" width="16.42578125" customWidth="1"/>
  </cols>
  <sheetData>
    <row r="1" spans="1:13" x14ac:dyDescent="0.3">
      <c r="A1" s="82" t="s">
        <v>100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</row>
    <row r="2" spans="1:13" x14ac:dyDescent="0.3">
      <c r="A2" s="82" t="s">
        <v>106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</row>
    <row r="3" spans="1:13" ht="23.25" customHeight="1" thickBot="1" x14ac:dyDescent="0.35">
      <c r="A3" s="82"/>
      <c r="B3" s="82"/>
      <c r="C3" s="82"/>
      <c r="D3" s="82"/>
      <c r="E3" s="82"/>
      <c r="F3" s="82"/>
      <c r="G3" s="82"/>
      <c r="H3" s="8"/>
      <c r="I3" s="8"/>
      <c r="J3" s="8"/>
      <c r="M3" s="36" t="s">
        <v>104</v>
      </c>
    </row>
    <row r="4" spans="1:13" s="2" customFormat="1" ht="35.25" customHeight="1" x14ac:dyDescent="0.2">
      <c r="A4" s="92" t="s">
        <v>2</v>
      </c>
      <c r="B4" s="85" t="s">
        <v>8</v>
      </c>
      <c r="C4" s="83" t="s">
        <v>107</v>
      </c>
      <c r="D4" s="87" t="s">
        <v>110</v>
      </c>
      <c r="E4" s="88"/>
      <c r="F4" s="89"/>
      <c r="G4" s="94" t="s">
        <v>115</v>
      </c>
      <c r="H4" s="101" t="s">
        <v>90</v>
      </c>
      <c r="I4" s="102"/>
      <c r="J4" s="109"/>
      <c r="K4" s="96" t="s">
        <v>7</v>
      </c>
      <c r="L4" s="97"/>
      <c r="M4" s="98"/>
    </row>
    <row r="5" spans="1:13" s="2" customFormat="1" ht="83.25" customHeight="1" x14ac:dyDescent="0.2">
      <c r="A5" s="93"/>
      <c r="B5" s="86"/>
      <c r="C5" s="84"/>
      <c r="D5" s="39" t="s">
        <v>108</v>
      </c>
      <c r="E5" s="38" t="s">
        <v>109</v>
      </c>
      <c r="F5" s="40" t="s">
        <v>0</v>
      </c>
      <c r="G5" s="95"/>
      <c r="H5" s="64" t="s">
        <v>92</v>
      </c>
      <c r="I5" s="33" t="s">
        <v>101</v>
      </c>
      <c r="J5" s="110" t="s">
        <v>111</v>
      </c>
      <c r="K5" s="68" t="s">
        <v>112</v>
      </c>
      <c r="L5" s="65" t="s">
        <v>102</v>
      </c>
      <c r="M5" s="69" t="s">
        <v>113</v>
      </c>
    </row>
    <row r="6" spans="1:13" s="2" customFormat="1" ht="21" customHeight="1" x14ac:dyDescent="0.2">
      <c r="A6" s="29">
        <v>1</v>
      </c>
      <c r="B6" s="37">
        <v>2</v>
      </c>
      <c r="C6" s="53">
        <v>3</v>
      </c>
      <c r="D6" s="41">
        <v>4</v>
      </c>
      <c r="E6" s="29">
        <v>5</v>
      </c>
      <c r="F6" s="42">
        <v>6</v>
      </c>
      <c r="G6" s="59">
        <v>7</v>
      </c>
      <c r="H6" s="41">
        <v>8</v>
      </c>
      <c r="I6" s="29">
        <v>9</v>
      </c>
      <c r="J6" s="42">
        <v>10</v>
      </c>
      <c r="K6" s="41">
        <v>11</v>
      </c>
      <c r="L6" s="29">
        <v>12</v>
      </c>
      <c r="M6" s="42">
        <v>13</v>
      </c>
    </row>
    <row r="7" spans="1:13" ht="20.25" x14ac:dyDescent="0.3">
      <c r="A7" s="28" t="s">
        <v>4</v>
      </c>
      <c r="B7" s="45" t="s">
        <v>3</v>
      </c>
      <c r="C7" s="54">
        <f>SUM(C8:C15)</f>
        <v>99774.700000000012</v>
      </c>
      <c r="D7" s="43">
        <f>SUM(D8:D15)</f>
        <v>110064</v>
      </c>
      <c r="E7" s="30">
        <f t="shared" ref="E7:F7" si="0">SUM(E8:E15)</f>
        <v>85332.9</v>
      </c>
      <c r="F7" s="44">
        <f t="shared" si="0"/>
        <v>110255.2</v>
      </c>
      <c r="G7" s="60">
        <f t="shared" ref="G7:G13" si="1">F7/C7</f>
        <v>1.1050416588574057</v>
      </c>
      <c r="H7" s="106">
        <f>SUM(H8:H15)</f>
        <v>100895.4</v>
      </c>
      <c r="I7" s="30">
        <f>SUM(I8:I15)</f>
        <v>81845.399999999994</v>
      </c>
      <c r="J7" s="104">
        <f>SUM(J8:J15)</f>
        <v>80325.399999999994</v>
      </c>
      <c r="K7" s="70">
        <f t="shared" ref="K7" si="2">H7/F7</f>
        <v>0.91510785885835766</v>
      </c>
      <c r="L7" s="66">
        <f>I7/H7</f>
        <v>0.81119059937321225</v>
      </c>
      <c r="M7" s="71">
        <f>J7/I7</f>
        <v>0.9814284003743643</v>
      </c>
    </row>
    <row r="8" spans="1:13" ht="56.25" x14ac:dyDescent="0.3">
      <c r="A8" s="16" t="s">
        <v>5</v>
      </c>
      <c r="B8" s="46" t="s">
        <v>14</v>
      </c>
      <c r="C8" s="55">
        <v>1897.8</v>
      </c>
      <c r="D8" s="21">
        <v>2152</v>
      </c>
      <c r="E8" s="31">
        <v>1786.7</v>
      </c>
      <c r="F8" s="105">
        <f>2152</f>
        <v>2152</v>
      </c>
      <c r="G8" s="61">
        <f t="shared" si="1"/>
        <v>1.1339445673938244</v>
      </c>
      <c r="H8" s="107">
        <v>2080</v>
      </c>
      <c r="I8" s="31">
        <v>1700</v>
      </c>
      <c r="J8" s="105">
        <v>1700</v>
      </c>
      <c r="K8" s="72">
        <f t="shared" ref="K8:K53" si="3">H8/F8</f>
        <v>0.96654275092936803</v>
      </c>
      <c r="L8" s="67">
        <f t="shared" ref="L8:L53" si="4">I8/H8</f>
        <v>0.81730769230769229</v>
      </c>
      <c r="M8" s="73">
        <f t="shared" ref="M8:M53" si="5">J8/I8</f>
        <v>1</v>
      </c>
    </row>
    <row r="9" spans="1:13" ht="75" x14ac:dyDescent="0.3">
      <c r="A9" s="16" t="s">
        <v>6</v>
      </c>
      <c r="B9" s="46" t="s">
        <v>15</v>
      </c>
      <c r="C9" s="56">
        <v>1894.9</v>
      </c>
      <c r="D9" s="21">
        <v>1950</v>
      </c>
      <c r="E9" s="31">
        <v>1523.5</v>
      </c>
      <c r="F9" s="105">
        <v>1950</v>
      </c>
      <c r="G9" s="62">
        <f t="shared" si="1"/>
        <v>1.0290780516122222</v>
      </c>
      <c r="H9" s="107">
        <v>1990</v>
      </c>
      <c r="I9" s="31">
        <v>1590</v>
      </c>
      <c r="J9" s="105">
        <v>1580</v>
      </c>
      <c r="K9" s="72">
        <f t="shared" si="3"/>
        <v>1.0205128205128204</v>
      </c>
      <c r="L9" s="67">
        <f t="shared" si="4"/>
        <v>0.79899497487437188</v>
      </c>
      <c r="M9" s="73">
        <f t="shared" si="5"/>
        <v>0.99371069182389937</v>
      </c>
    </row>
    <row r="10" spans="1:13" ht="75" x14ac:dyDescent="0.3">
      <c r="A10" s="16" t="s">
        <v>13</v>
      </c>
      <c r="B10" s="46" t="s">
        <v>16</v>
      </c>
      <c r="C10" s="56">
        <v>74818.100000000006</v>
      </c>
      <c r="D10" s="21">
        <v>78216.800000000003</v>
      </c>
      <c r="E10" s="31">
        <v>62755.199999999997</v>
      </c>
      <c r="F10" s="105">
        <f>78216.8+191.2</f>
        <v>78408</v>
      </c>
      <c r="G10" s="62">
        <f t="shared" si="1"/>
        <v>1.0479817049617672</v>
      </c>
      <c r="H10" s="107">
        <v>74415</v>
      </c>
      <c r="I10" s="31">
        <v>60255</v>
      </c>
      <c r="J10" s="105">
        <v>59370</v>
      </c>
      <c r="K10" s="72">
        <f t="shared" si="3"/>
        <v>0.94907407407407407</v>
      </c>
      <c r="L10" s="67">
        <f t="shared" si="4"/>
        <v>0.80971578310824432</v>
      </c>
      <c r="M10" s="73">
        <f t="shared" si="5"/>
        <v>0.98531242220562609</v>
      </c>
    </row>
    <row r="11" spans="1:13" ht="20.25" x14ac:dyDescent="0.3">
      <c r="A11" s="16" t="s">
        <v>12</v>
      </c>
      <c r="B11" s="46" t="s">
        <v>17</v>
      </c>
      <c r="C11" s="56">
        <v>0</v>
      </c>
      <c r="D11" s="21">
        <v>25.5</v>
      </c>
      <c r="E11" s="31">
        <v>25.5</v>
      </c>
      <c r="F11" s="105">
        <v>25.5</v>
      </c>
      <c r="G11" s="62" t="e">
        <f t="shared" si="1"/>
        <v>#DIV/0!</v>
      </c>
      <c r="H11" s="107">
        <v>0.5</v>
      </c>
      <c r="I11" s="31">
        <v>0.5</v>
      </c>
      <c r="J11" s="105">
        <v>0.5</v>
      </c>
      <c r="K11" s="72">
        <f t="shared" si="3"/>
        <v>1.9607843137254902E-2</v>
      </c>
      <c r="L11" s="67">
        <f t="shared" si="4"/>
        <v>1</v>
      </c>
      <c r="M11" s="73">
        <f t="shared" si="5"/>
        <v>1</v>
      </c>
    </row>
    <row r="12" spans="1:13" ht="56.25" x14ac:dyDescent="0.3">
      <c r="A12" s="16" t="s">
        <v>11</v>
      </c>
      <c r="B12" s="46" t="s">
        <v>18</v>
      </c>
      <c r="C12" s="56">
        <v>7683.8</v>
      </c>
      <c r="D12" s="21">
        <v>9835</v>
      </c>
      <c r="E12" s="31">
        <v>7778.5</v>
      </c>
      <c r="F12" s="105">
        <v>9835</v>
      </c>
      <c r="G12" s="62">
        <f t="shared" si="1"/>
        <v>1.279965642000052</v>
      </c>
      <c r="H12" s="107">
        <v>9725</v>
      </c>
      <c r="I12" s="31">
        <v>7845</v>
      </c>
      <c r="J12" s="105">
        <v>7820</v>
      </c>
      <c r="K12" s="72">
        <f t="shared" si="3"/>
        <v>0.9888154550076258</v>
      </c>
      <c r="L12" s="67">
        <f t="shared" si="4"/>
        <v>0.80668380462724931</v>
      </c>
      <c r="M12" s="73">
        <f t="shared" si="5"/>
        <v>0.9968132568514978</v>
      </c>
    </row>
    <row r="13" spans="1:13" ht="26.25" customHeight="1" x14ac:dyDescent="0.3">
      <c r="A13" s="16" t="s">
        <v>10</v>
      </c>
      <c r="B13" s="46" t="s">
        <v>19</v>
      </c>
      <c r="C13" s="56">
        <v>0</v>
      </c>
      <c r="D13" s="21">
        <v>0</v>
      </c>
      <c r="E13" s="31">
        <v>0</v>
      </c>
      <c r="F13" s="105">
        <v>0</v>
      </c>
      <c r="G13" s="62" t="e">
        <f t="shared" si="1"/>
        <v>#DIV/0!</v>
      </c>
      <c r="H13" s="107">
        <v>15</v>
      </c>
      <c r="I13" s="31">
        <v>15</v>
      </c>
      <c r="J13" s="105">
        <v>15</v>
      </c>
      <c r="K13" s="72" t="e">
        <f t="shared" si="3"/>
        <v>#DIV/0!</v>
      </c>
      <c r="L13" s="67">
        <f t="shared" si="4"/>
        <v>1</v>
      </c>
      <c r="M13" s="73">
        <f t="shared" si="5"/>
        <v>1</v>
      </c>
    </row>
    <row r="14" spans="1:13" ht="20.25" x14ac:dyDescent="0.3">
      <c r="A14" s="16" t="s">
        <v>9</v>
      </c>
      <c r="B14" s="46" t="s">
        <v>20</v>
      </c>
      <c r="C14" s="56">
        <v>0</v>
      </c>
      <c r="D14" s="21">
        <v>300</v>
      </c>
      <c r="E14" s="31">
        <v>0</v>
      </c>
      <c r="F14" s="105">
        <v>300</v>
      </c>
      <c r="G14" s="62" t="s">
        <v>91</v>
      </c>
      <c r="H14" s="107">
        <v>300</v>
      </c>
      <c r="I14" s="31">
        <v>300</v>
      </c>
      <c r="J14" s="105">
        <v>300</v>
      </c>
      <c r="K14" s="72">
        <f t="shared" si="3"/>
        <v>1</v>
      </c>
      <c r="L14" s="67">
        <f t="shared" si="4"/>
        <v>1</v>
      </c>
      <c r="M14" s="73">
        <f t="shared" si="5"/>
        <v>1</v>
      </c>
    </row>
    <row r="15" spans="1:13" ht="20.25" x14ac:dyDescent="0.3">
      <c r="A15" s="16" t="s">
        <v>22</v>
      </c>
      <c r="B15" s="46" t="s">
        <v>21</v>
      </c>
      <c r="C15" s="56">
        <v>13480.1</v>
      </c>
      <c r="D15" s="21">
        <v>17584.7</v>
      </c>
      <c r="E15" s="31">
        <v>11463.5</v>
      </c>
      <c r="F15" s="105">
        <v>17584.7</v>
      </c>
      <c r="G15" s="62">
        <f t="shared" ref="G15:G53" si="6">F15/C15</f>
        <v>1.3044932901091237</v>
      </c>
      <c r="H15" s="107">
        <v>12369.9</v>
      </c>
      <c r="I15" s="31">
        <v>10139.9</v>
      </c>
      <c r="J15" s="105">
        <v>9539.9</v>
      </c>
      <c r="K15" s="72">
        <f t="shared" si="3"/>
        <v>0.70344674631924342</v>
      </c>
      <c r="L15" s="67">
        <f t="shared" si="4"/>
        <v>0.81972368410415608</v>
      </c>
      <c r="M15" s="73">
        <f t="shared" si="5"/>
        <v>0.94082781881478117</v>
      </c>
    </row>
    <row r="16" spans="1:13" ht="20.25" x14ac:dyDescent="0.3">
      <c r="A16" s="17" t="s">
        <v>24</v>
      </c>
      <c r="B16" s="47" t="s">
        <v>27</v>
      </c>
      <c r="C16" s="54">
        <f t="shared" ref="C16:F16" si="7">SUM(C17)</f>
        <v>1291.2</v>
      </c>
      <c r="D16" s="43">
        <f t="shared" si="7"/>
        <v>1410</v>
      </c>
      <c r="E16" s="30">
        <f t="shared" si="7"/>
        <v>1052.9000000000001</v>
      </c>
      <c r="F16" s="103">
        <f t="shared" si="7"/>
        <v>1410</v>
      </c>
      <c r="G16" s="60">
        <f t="shared" si="6"/>
        <v>1.0920074349442379</v>
      </c>
      <c r="H16" s="106">
        <f>SUM(H17)</f>
        <v>1464.7</v>
      </c>
      <c r="I16" s="30">
        <f>SUM(I17)</f>
        <v>1523.1</v>
      </c>
      <c r="J16" s="104">
        <f>SUM(J17)</f>
        <v>1593.8</v>
      </c>
      <c r="K16" s="70">
        <f t="shared" si="3"/>
        <v>1.0387943262411348</v>
      </c>
      <c r="L16" s="66">
        <f t="shared" si="4"/>
        <v>1.0398716460708677</v>
      </c>
      <c r="M16" s="71">
        <f t="shared" si="5"/>
        <v>1.0464184886087584</v>
      </c>
    </row>
    <row r="17" spans="1:13" ht="20.25" x14ac:dyDescent="0.3">
      <c r="A17" s="16" t="s">
        <v>23</v>
      </c>
      <c r="B17" s="46" t="s">
        <v>26</v>
      </c>
      <c r="C17" s="56">
        <v>1291.2</v>
      </c>
      <c r="D17" s="21">
        <v>1410</v>
      </c>
      <c r="E17" s="31">
        <v>1052.9000000000001</v>
      </c>
      <c r="F17" s="105">
        <v>1410</v>
      </c>
      <c r="G17" s="62">
        <f t="shared" si="6"/>
        <v>1.0920074349442379</v>
      </c>
      <c r="H17" s="107">
        <v>1464.7</v>
      </c>
      <c r="I17" s="31">
        <v>1523.1</v>
      </c>
      <c r="J17" s="105">
        <v>1593.8</v>
      </c>
      <c r="K17" s="72">
        <f t="shared" si="3"/>
        <v>1.0387943262411348</v>
      </c>
      <c r="L17" s="67">
        <f t="shared" si="4"/>
        <v>1.0398716460708677</v>
      </c>
      <c r="M17" s="73">
        <f t="shared" si="5"/>
        <v>1.0464184886087584</v>
      </c>
    </row>
    <row r="18" spans="1:13" ht="37.5" x14ac:dyDescent="0.3">
      <c r="A18" s="17" t="s">
        <v>25</v>
      </c>
      <c r="B18" s="48" t="s">
        <v>41</v>
      </c>
      <c r="C18" s="54">
        <f>SUM(C19:C20)</f>
        <v>5441.5</v>
      </c>
      <c r="D18" s="43">
        <f t="shared" ref="D18:F18" si="8">SUM(D19:D20)</f>
        <v>8561.7000000000007</v>
      </c>
      <c r="E18" s="30">
        <f t="shared" si="8"/>
        <v>5626.6</v>
      </c>
      <c r="F18" s="104">
        <f t="shared" si="8"/>
        <v>8561.7000000000007</v>
      </c>
      <c r="G18" s="60">
        <f t="shared" si="6"/>
        <v>1.5734080676284115</v>
      </c>
      <c r="H18" s="106">
        <f>SUM(H19:H20)</f>
        <v>39573.1</v>
      </c>
      <c r="I18" s="30">
        <f>SUM(I19:I20)</f>
        <v>25057.300000000003</v>
      </c>
      <c r="J18" s="104">
        <f t="shared" ref="J18" si="9">SUM(J19:J20)</f>
        <v>18441.199999999997</v>
      </c>
      <c r="K18" s="70">
        <f t="shared" si="3"/>
        <v>4.622107758973101</v>
      </c>
      <c r="L18" s="66">
        <f t="shared" si="4"/>
        <v>0.63319022265124547</v>
      </c>
      <c r="M18" s="71">
        <f t="shared" si="5"/>
        <v>0.73596117698235619</v>
      </c>
    </row>
    <row r="19" spans="1:13" ht="20.25" x14ac:dyDescent="0.3">
      <c r="A19" s="18" t="s">
        <v>28</v>
      </c>
      <c r="B19" s="49" t="s">
        <v>98</v>
      </c>
      <c r="C19" s="56">
        <v>5441.5</v>
      </c>
      <c r="D19" s="21">
        <v>8411.7000000000007</v>
      </c>
      <c r="E19" s="31">
        <v>5617.6</v>
      </c>
      <c r="F19" s="105">
        <v>8411.7000000000007</v>
      </c>
      <c r="G19" s="62">
        <f t="shared" si="6"/>
        <v>1.5458421391160526</v>
      </c>
      <c r="H19" s="107">
        <v>6636.9</v>
      </c>
      <c r="I19" s="31">
        <v>5301.4</v>
      </c>
      <c r="J19" s="105">
        <v>5203.3999999999996</v>
      </c>
      <c r="K19" s="72">
        <f t="shared" si="3"/>
        <v>0.78900816719569156</v>
      </c>
      <c r="L19" s="67">
        <f t="shared" si="4"/>
        <v>0.79877653723877107</v>
      </c>
      <c r="M19" s="73">
        <f t="shared" si="5"/>
        <v>0.98151431697287506</v>
      </c>
    </row>
    <row r="20" spans="1:13" ht="56.25" x14ac:dyDescent="0.3">
      <c r="A20" s="18" t="s">
        <v>97</v>
      </c>
      <c r="B20" s="49" t="s">
        <v>99</v>
      </c>
      <c r="C20" s="55">
        <v>0</v>
      </c>
      <c r="D20" s="21">
        <v>150</v>
      </c>
      <c r="E20" s="31">
        <v>9</v>
      </c>
      <c r="F20" s="105">
        <v>150</v>
      </c>
      <c r="G20" s="61" t="s">
        <v>91</v>
      </c>
      <c r="H20" s="107">
        <v>32936.199999999997</v>
      </c>
      <c r="I20" s="31">
        <v>19755.900000000001</v>
      </c>
      <c r="J20" s="105">
        <v>13237.8</v>
      </c>
      <c r="K20" s="72">
        <f t="shared" si="3"/>
        <v>219.57466666666664</v>
      </c>
      <c r="L20" s="67">
        <f t="shared" si="4"/>
        <v>0.59982329473345453</v>
      </c>
      <c r="M20" s="73">
        <f t="shared" si="5"/>
        <v>0.67006818216330299</v>
      </c>
    </row>
    <row r="21" spans="1:13" ht="20.25" x14ac:dyDescent="0.3">
      <c r="A21" s="17" t="s">
        <v>29</v>
      </c>
      <c r="B21" s="47" t="s">
        <v>35</v>
      </c>
      <c r="C21" s="54">
        <f t="shared" ref="C21:F21" si="10">SUM(C22:C27)</f>
        <v>141181.5</v>
      </c>
      <c r="D21" s="43">
        <f t="shared" si="10"/>
        <v>195087.2</v>
      </c>
      <c r="E21" s="32">
        <f t="shared" si="10"/>
        <v>93590.9</v>
      </c>
      <c r="F21" s="103">
        <f t="shared" si="10"/>
        <v>195087.2</v>
      </c>
      <c r="G21" s="60">
        <f t="shared" si="6"/>
        <v>1.3818184393847637</v>
      </c>
      <c r="H21" s="106">
        <f>SUM(H22:H27)</f>
        <v>135118.79999999999</v>
      </c>
      <c r="I21" s="30">
        <f>SUM(I22:I27)</f>
        <v>123843.5</v>
      </c>
      <c r="J21" s="104">
        <f>SUM(J22:J27)</f>
        <v>108788.9</v>
      </c>
      <c r="K21" s="70">
        <f t="shared" si="3"/>
        <v>0.69260720334291526</v>
      </c>
      <c r="L21" s="66">
        <f t="shared" si="4"/>
        <v>0.91655269288951657</v>
      </c>
      <c r="M21" s="71">
        <f t="shared" si="5"/>
        <v>0.87843851312341781</v>
      </c>
    </row>
    <row r="22" spans="1:13" ht="20.25" x14ac:dyDescent="0.3">
      <c r="A22" s="16" t="s">
        <v>30</v>
      </c>
      <c r="B22" s="49" t="s">
        <v>36</v>
      </c>
      <c r="C22" s="55">
        <v>100</v>
      </c>
      <c r="D22" s="21">
        <v>0</v>
      </c>
      <c r="E22" s="31">
        <v>0</v>
      </c>
      <c r="F22" s="105">
        <v>0</v>
      </c>
      <c r="G22" s="61" t="s">
        <v>91</v>
      </c>
      <c r="H22" s="107">
        <v>0</v>
      </c>
      <c r="I22" s="31">
        <v>0</v>
      </c>
      <c r="J22" s="105">
        <v>0</v>
      </c>
      <c r="K22" s="72" t="e">
        <f t="shared" si="3"/>
        <v>#DIV/0!</v>
      </c>
      <c r="L22" s="67" t="s">
        <v>91</v>
      </c>
      <c r="M22" s="73" t="s">
        <v>91</v>
      </c>
    </row>
    <row r="23" spans="1:13" ht="20.25" x14ac:dyDescent="0.3">
      <c r="A23" s="16" t="s">
        <v>31</v>
      </c>
      <c r="B23" s="50" t="s">
        <v>40</v>
      </c>
      <c r="C23" s="55">
        <v>25772</v>
      </c>
      <c r="D23" s="21">
        <v>46163.3</v>
      </c>
      <c r="E23" s="31">
        <v>16963</v>
      </c>
      <c r="F23" s="105">
        <v>46163.3</v>
      </c>
      <c r="G23" s="61">
        <f t="shared" si="6"/>
        <v>1.7912191525686794</v>
      </c>
      <c r="H23" s="107">
        <v>48322</v>
      </c>
      <c r="I23" s="31">
        <v>48322</v>
      </c>
      <c r="J23" s="105">
        <v>48322</v>
      </c>
      <c r="K23" s="72">
        <f t="shared" si="3"/>
        <v>1.0467622548647952</v>
      </c>
      <c r="L23" s="67">
        <f t="shared" si="4"/>
        <v>1</v>
      </c>
      <c r="M23" s="73">
        <f t="shared" si="5"/>
        <v>1</v>
      </c>
    </row>
    <row r="24" spans="1:13" ht="20.25" x14ac:dyDescent="0.3">
      <c r="A24" s="16" t="s">
        <v>114</v>
      </c>
      <c r="B24" s="49"/>
      <c r="C24" s="56">
        <v>0</v>
      </c>
      <c r="D24" s="21">
        <v>0</v>
      </c>
      <c r="E24" s="31">
        <v>0</v>
      </c>
      <c r="F24" s="105">
        <v>0</v>
      </c>
      <c r="G24" s="62" t="e">
        <f t="shared" si="6"/>
        <v>#DIV/0!</v>
      </c>
      <c r="H24" s="107">
        <v>123.3</v>
      </c>
      <c r="I24" s="31">
        <v>43.3</v>
      </c>
      <c r="J24" s="105">
        <v>43.3</v>
      </c>
      <c r="K24" s="72" t="s">
        <v>91</v>
      </c>
      <c r="L24" s="67" t="s">
        <v>91</v>
      </c>
      <c r="M24" s="73" t="s">
        <v>91</v>
      </c>
    </row>
    <row r="25" spans="1:13" ht="20.25" x14ac:dyDescent="0.3">
      <c r="A25" s="16" t="s">
        <v>32</v>
      </c>
      <c r="B25" s="49" t="s">
        <v>37</v>
      </c>
      <c r="C25" s="56">
        <v>26930.2</v>
      </c>
      <c r="D25" s="21">
        <v>27899</v>
      </c>
      <c r="E25" s="31">
        <v>20652</v>
      </c>
      <c r="F25" s="105">
        <v>27899</v>
      </c>
      <c r="G25" s="62">
        <f t="shared" si="6"/>
        <v>1.0359744821798575</v>
      </c>
      <c r="H25" s="107">
        <v>23430</v>
      </c>
      <c r="I25" s="31">
        <v>19980</v>
      </c>
      <c r="J25" s="105">
        <v>18000</v>
      </c>
      <c r="K25" s="72">
        <f t="shared" si="3"/>
        <v>0.83981504713430588</v>
      </c>
      <c r="L25" s="67">
        <f t="shared" si="4"/>
        <v>0.85275288092189505</v>
      </c>
      <c r="M25" s="73">
        <f t="shared" si="5"/>
        <v>0.90090090090090091</v>
      </c>
    </row>
    <row r="26" spans="1:13" ht="20.25" x14ac:dyDescent="0.3">
      <c r="A26" s="16" t="s">
        <v>33</v>
      </c>
      <c r="B26" s="49" t="s">
        <v>38</v>
      </c>
      <c r="C26" s="56">
        <v>84978</v>
      </c>
      <c r="D26" s="21">
        <v>106305.9</v>
      </c>
      <c r="E26" s="31">
        <v>51935.4</v>
      </c>
      <c r="F26" s="105">
        <v>106305.9</v>
      </c>
      <c r="G26" s="62">
        <f t="shared" si="6"/>
        <v>1.250981430487891</v>
      </c>
      <c r="H26" s="107">
        <v>51918.5</v>
      </c>
      <c r="I26" s="31">
        <v>52773.2</v>
      </c>
      <c r="J26" s="105">
        <v>39918.6</v>
      </c>
      <c r="K26" s="72">
        <f t="shared" si="3"/>
        <v>0.48838775646506921</v>
      </c>
      <c r="L26" s="67">
        <f t="shared" si="4"/>
        <v>1.0164623400136752</v>
      </c>
      <c r="M26" s="73">
        <f t="shared" si="5"/>
        <v>0.75641803036389688</v>
      </c>
    </row>
    <row r="27" spans="1:13" ht="37.5" x14ac:dyDescent="0.3">
      <c r="A27" s="16" t="s">
        <v>34</v>
      </c>
      <c r="B27" s="49" t="s">
        <v>39</v>
      </c>
      <c r="C27" s="56">
        <v>3401.3</v>
      </c>
      <c r="D27" s="21">
        <v>14719</v>
      </c>
      <c r="E27" s="31">
        <v>4040.5</v>
      </c>
      <c r="F27" s="105">
        <v>14719</v>
      </c>
      <c r="G27" s="62">
        <f t="shared" si="6"/>
        <v>4.3274630288419136</v>
      </c>
      <c r="H27" s="107">
        <v>11325</v>
      </c>
      <c r="I27" s="31">
        <v>2725</v>
      </c>
      <c r="J27" s="105">
        <v>2505</v>
      </c>
      <c r="K27" s="72">
        <f t="shared" si="3"/>
        <v>0.76941368299476864</v>
      </c>
      <c r="L27" s="67">
        <f t="shared" si="4"/>
        <v>0.24061810154525387</v>
      </c>
      <c r="M27" s="73">
        <f t="shared" si="5"/>
        <v>0.91926605504587156</v>
      </c>
    </row>
    <row r="28" spans="1:13" ht="20.25" x14ac:dyDescent="0.3">
      <c r="A28" s="17" t="s">
        <v>42</v>
      </c>
      <c r="B28" s="48" t="s">
        <v>47</v>
      </c>
      <c r="C28" s="54">
        <f>SUM(C29:C32)</f>
        <v>325953.59999999998</v>
      </c>
      <c r="D28" s="43">
        <f>SUM(D29:D32)</f>
        <v>397972.1</v>
      </c>
      <c r="E28" s="30">
        <f t="shared" ref="E28:F28" si="11">SUM(E29:E32)</f>
        <v>328910.40000000002</v>
      </c>
      <c r="F28" s="104">
        <f t="shared" si="11"/>
        <v>397972.1</v>
      </c>
      <c r="G28" s="60">
        <f t="shared" si="6"/>
        <v>1.2209470918560188</v>
      </c>
      <c r="H28" s="106">
        <f>SUM(H29:H32)</f>
        <v>169927.6</v>
      </c>
      <c r="I28" s="30">
        <f>SUM(I29:I32)</f>
        <v>142324</v>
      </c>
      <c r="J28" s="104">
        <f t="shared" ref="J28" si="12">SUM(J29:J32)</f>
        <v>147591.1</v>
      </c>
      <c r="K28" s="70">
        <f t="shared" si="3"/>
        <v>0.426983700616199</v>
      </c>
      <c r="L28" s="66">
        <f t="shared" si="4"/>
        <v>0.83755670061838094</v>
      </c>
      <c r="M28" s="71">
        <f t="shared" si="5"/>
        <v>1.0370078131587084</v>
      </c>
    </row>
    <row r="29" spans="1:13" ht="20.25" x14ac:dyDescent="0.3">
      <c r="A29" s="16" t="s">
        <v>43</v>
      </c>
      <c r="B29" s="49" t="s">
        <v>48</v>
      </c>
      <c r="C29" s="56">
        <v>1659.3</v>
      </c>
      <c r="D29" s="21">
        <v>1521.5</v>
      </c>
      <c r="E29" s="31">
        <v>1285.5</v>
      </c>
      <c r="F29" s="105">
        <v>1521.5</v>
      </c>
      <c r="G29" s="62">
        <f t="shared" si="6"/>
        <v>0.91695293195925998</v>
      </c>
      <c r="H29" s="107">
        <v>600</v>
      </c>
      <c r="I29" s="31">
        <v>550</v>
      </c>
      <c r="J29" s="105">
        <v>400</v>
      </c>
      <c r="K29" s="72">
        <f t="shared" si="3"/>
        <v>0.39434768320736113</v>
      </c>
      <c r="L29" s="67">
        <f t="shared" si="4"/>
        <v>0.91666666666666663</v>
      </c>
      <c r="M29" s="73">
        <f t="shared" si="5"/>
        <v>0.72727272727272729</v>
      </c>
    </row>
    <row r="30" spans="1:13" ht="20.25" x14ac:dyDescent="0.3">
      <c r="A30" s="16" t="s">
        <v>44</v>
      </c>
      <c r="B30" s="49" t="s">
        <v>49</v>
      </c>
      <c r="C30" s="56">
        <v>298258</v>
      </c>
      <c r="D30" s="21">
        <v>353249.3</v>
      </c>
      <c r="E30" s="31">
        <v>289957.7</v>
      </c>
      <c r="F30" s="105">
        <v>353249.3</v>
      </c>
      <c r="G30" s="62">
        <f t="shared" si="6"/>
        <v>1.1843749371349637</v>
      </c>
      <c r="H30" s="107">
        <v>144852.5</v>
      </c>
      <c r="I30" s="31">
        <v>122481.2</v>
      </c>
      <c r="J30" s="105">
        <v>133538.1</v>
      </c>
      <c r="K30" s="72">
        <f t="shared" si="3"/>
        <v>0.41005742969625136</v>
      </c>
      <c r="L30" s="67">
        <f t="shared" si="4"/>
        <v>0.84555806768954622</v>
      </c>
      <c r="M30" s="73">
        <f t="shared" si="5"/>
        <v>1.0902742624990611</v>
      </c>
    </row>
    <row r="31" spans="1:13" ht="20.25" x14ac:dyDescent="0.3">
      <c r="A31" s="16" t="s">
        <v>45</v>
      </c>
      <c r="B31" s="49" t="s">
        <v>50</v>
      </c>
      <c r="C31" s="56">
        <v>19120.8</v>
      </c>
      <c r="D31" s="21">
        <v>35899.800000000003</v>
      </c>
      <c r="E31" s="31">
        <v>31920.5</v>
      </c>
      <c r="F31" s="105">
        <v>35899.800000000003</v>
      </c>
      <c r="G31" s="62">
        <f t="shared" si="6"/>
        <v>1.8775260449353586</v>
      </c>
      <c r="H31" s="107">
        <v>16809.099999999999</v>
      </c>
      <c r="I31" s="31">
        <v>8707.7999999999993</v>
      </c>
      <c r="J31" s="105">
        <v>7497</v>
      </c>
      <c r="K31" s="72">
        <f t="shared" si="3"/>
        <v>0.4682226641931152</v>
      </c>
      <c r="L31" s="67">
        <f t="shared" si="4"/>
        <v>0.51804082312556887</v>
      </c>
      <c r="M31" s="73">
        <f t="shared" si="5"/>
        <v>0.86095224970715922</v>
      </c>
    </row>
    <row r="32" spans="1:13" ht="37.5" x14ac:dyDescent="0.3">
      <c r="A32" s="16" t="s">
        <v>95</v>
      </c>
      <c r="B32" s="49" t="s">
        <v>96</v>
      </c>
      <c r="C32" s="55">
        <v>6915.5</v>
      </c>
      <c r="D32" s="21">
        <v>7301.5</v>
      </c>
      <c r="E32" s="31">
        <v>5746.7</v>
      </c>
      <c r="F32" s="105">
        <v>7301.5</v>
      </c>
      <c r="G32" s="61">
        <f t="shared" si="6"/>
        <v>1.0558166437712386</v>
      </c>
      <c r="H32" s="107">
        <v>7666</v>
      </c>
      <c r="I32" s="31">
        <v>10585</v>
      </c>
      <c r="J32" s="105">
        <v>6156</v>
      </c>
      <c r="K32" s="72">
        <f t="shared" si="3"/>
        <v>1.0499212490584127</v>
      </c>
      <c r="L32" s="67">
        <f t="shared" si="4"/>
        <v>1.3807722410644403</v>
      </c>
      <c r="M32" s="73">
        <f t="shared" si="5"/>
        <v>0.58157770429853561</v>
      </c>
    </row>
    <row r="33" spans="1:13" ht="20.25" x14ac:dyDescent="0.3">
      <c r="A33" s="17" t="s">
        <v>46</v>
      </c>
      <c r="B33" s="48" t="s">
        <v>51</v>
      </c>
      <c r="C33" s="54">
        <f>SUM(C34:C38)</f>
        <v>597828.19999999995</v>
      </c>
      <c r="D33" s="43">
        <f>SUM(D34+D35+D36+D37+D38)</f>
        <v>655297.80000000005</v>
      </c>
      <c r="E33" s="32">
        <f>SUM(E34:E38)</f>
        <v>503835.60000000003</v>
      </c>
      <c r="F33" s="103">
        <f>SUM(F34:F38)</f>
        <v>655297.80000000005</v>
      </c>
      <c r="G33" s="60">
        <f t="shared" si="6"/>
        <v>1.096130627494655</v>
      </c>
      <c r="H33" s="106">
        <f>SUM(H34:H38)</f>
        <v>647664.79999999993</v>
      </c>
      <c r="I33" s="30">
        <f>SUM(I34:I38)</f>
        <v>590674.29999999993</v>
      </c>
      <c r="J33" s="104">
        <f>SUM(J34:J38)</f>
        <v>574448.29999999993</v>
      </c>
      <c r="K33" s="70">
        <f t="shared" si="3"/>
        <v>0.98835186078756843</v>
      </c>
      <c r="L33" s="66">
        <f t="shared" si="4"/>
        <v>0.91200617973989018</v>
      </c>
      <c r="M33" s="71">
        <f t="shared" si="5"/>
        <v>0.97252970037802555</v>
      </c>
    </row>
    <row r="34" spans="1:13" ht="20.25" x14ac:dyDescent="0.3">
      <c r="A34" s="16" t="s">
        <v>52</v>
      </c>
      <c r="B34" s="49" t="s">
        <v>57</v>
      </c>
      <c r="C34" s="56">
        <v>182417.8</v>
      </c>
      <c r="D34" s="21">
        <v>198053</v>
      </c>
      <c r="E34" s="31">
        <v>155325.6</v>
      </c>
      <c r="F34" s="105">
        <v>198053</v>
      </c>
      <c r="G34" s="62">
        <f t="shared" si="6"/>
        <v>1.0857109339110549</v>
      </c>
      <c r="H34" s="107">
        <v>184779.5</v>
      </c>
      <c r="I34" s="31">
        <v>167433.5</v>
      </c>
      <c r="J34" s="105">
        <v>166443.5</v>
      </c>
      <c r="K34" s="72">
        <f t="shared" si="3"/>
        <v>0.93298006089279129</v>
      </c>
      <c r="L34" s="67">
        <f t="shared" si="4"/>
        <v>0.90612595011892549</v>
      </c>
      <c r="M34" s="73">
        <f t="shared" si="5"/>
        <v>0.99408720477084933</v>
      </c>
    </row>
    <row r="35" spans="1:13" ht="20.25" x14ac:dyDescent="0.3">
      <c r="A35" s="16" t="s">
        <v>53</v>
      </c>
      <c r="B35" s="49" t="s">
        <v>58</v>
      </c>
      <c r="C35" s="56">
        <v>336113.6</v>
      </c>
      <c r="D35" s="21">
        <v>371870</v>
      </c>
      <c r="E35" s="31">
        <v>280788.90000000002</v>
      </c>
      <c r="F35" s="105">
        <v>371870</v>
      </c>
      <c r="G35" s="62">
        <f t="shared" si="6"/>
        <v>1.1063818899324516</v>
      </c>
      <c r="H35" s="107">
        <v>361437</v>
      </c>
      <c r="I35" s="31">
        <v>345949.1</v>
      </c>
      <c r="J35" s="105">
        <v>332454.5</v>
      </c>
      <c r="K35" s="72">
        <f t="shared" si="3"/>
        <v>0.9719444967327292</v>
      </c>
      <c r="L35" s="67">
        <f t="shared" si="4"/>
        <v>0.95714910205651327</v>
      </c>
      <c r="M35" s="73">
        <f t="shared" si="5"/>
        <v>0.96099252751344066</v>
      </c>
    </row>
    <row r="36" spans="1:13" ht="20.25" x14ac:dyDescent="0.3">
      <c r="A36" s="16" t="s">
        <v>54</v>
      </c>
      <c r="B36" s="49" t="s">
        <v>59</v>
      </c>
      <c r="C36" s="56">
        <v>53610.5</v>
      </c>
      <c r="D36" s="21">
        <v>57193.9</v>
      </c>
      <c r="E36" s="31">
        <v>43795.8</v>
      </c>
      <c r="F36" s="105">
        <v>57193.9</v>
      </c>
      <c r="G36" s="62">
        <f t="shared" si="6"/>
        <v>1.0668413836841664</v>
      </c>
      <c r="H36" s="107">
        <v>74700.5</v>
      </c>
      <c r="I36" s="31">
        <v>54548.9</v>
      </c>
      <c r="J36" s="105">
        <v>53002.5</v>
      </c>
      <c r="K36" s="72">
        <f t="shared" si="3"/>
        <v>1.3060920832466398</v>
      </c>
      <c r="L36" s="67">
        <f t="shared" si="4"/>
        <v>0.73023473738462263</v>
      </c>
      <c r="M36" s="73">
        <f t="shared" si="5"/>
        <v>0.97165112403733167</v>
      </c>
    </row>
    <row r="37" spans="1:13" ht="20.25" x14ac:dyDescent="0.3">
      <c r="A37" s="16" t="s">
        <v>55</v>
      </c>
      <c r="B37" s="51" t="s">
        <v>60</v>
      </c>
      <c r="C37" s="56">
        <v>423.3</v>
      </c>
      <c r="D37" s="21">
        <v>460.4</v>
      </c>
      <c r="E37" s="31">
        <v>460.4</v>
      </c>
      <c r="F37" s="105">
        <v>460.4</v>
      </c>
      <c r="G37" s="62">
        <f t="shared" si="6"/>
        <v>1.0876446964327899</v>
      </c>
      <c r="H37" s="107">
        <v>311.10000000000002</v>
      </c>
      <c r="I37" s="31">
        <v>311.10000000000002</v>
      </c>
      <c r="J37" s="105">
        <v>311.10000000000002</v>
      </c>
      <c r="K37" s="72">
        <f t="shared" si="3"/>
        <v>0.67571676802780201</v>
      </c>
      <c r="L37" s="67">
        <f t="shared" si="4"/>
        <v>1</v>
      </c>
      <c r="M37" s="73">
        <f t="shared" si="5"/>
        <v>1</v>
      </c>
    </row>
    <row r="38" spans="1:13" ht="20.25" x14ac:dyDescent="0.3">
      <c r="A38" s="16" t="s">
        <v>56</v>
      </c>
      <c r="B38" s="49" t="s">
        <v>61</v>
      </c>
      <c r="C38" s="56">
        <v>25263</v>
      </c>
      <c r="D38" s="21">
        <v>27720.5</v>
      </c>
      <c r="E38" s="31">
        <v>23464.9</v>
      </c>
      <c r="F38" s="105">
        <v>27720.5</v>
      </c>
      <c r="G38" s="62">
        <f t="shared" si="6"/>
        <v>1.0972766496457269</v>
      </c>
      <c r="H38" s="107">
        <v>26436.7</v>
      </c>
      <c r="I38" s="31">
        <v>22431.7</v>
      </c>
      <c r="J38" s="105">
        <v>22236.7</v>
      </c>
      <c r="K38" s="72">
        <f t="shared" si="3"/>
        <v>0.95368770404574232</v>
      </c>
      <c r="L38" s="67">
        <f t="shared" si="4"/>
        <v>0.84850605408390611</v>
      </c>
      <c r="M38" s="73">
        <f t="shared" si="5"/>
        <v>0.99130694508218276</v>
      </c>
    </row>
    <row r="39" spans="1:13" ht="20.25" x14ac:dyDescent="0.3">
      <c r="A39" s="19" t="s">
        <v>62</v>
      </c>
      <c r="B39" s="48" t="s">
        <v>63</v>
      </c>
      <c r="C39" s="54">
        <f>SUM(C40:C41)</f>
        <v>133299.5</v>
      </c>
      <c r="D39" s="43">
        <f t="shared" ref="D39:F39" si="13">SUM(D40:D41)</f>
        <v>143219.1</v>
      </c>
      <c r="E39" s="30">
        <f t="shared" si="13"/>
        <v>112219.1</v>
      </c>
      <c r="F39" s="103">
        <f t="shared" si="13"/>
        <v>143219.1</v>
      </c>
      <c r="G39" s="60">
        <f t="shared" si="6"/>
        <v>1.074415883030319</v>
      </c>
      <c r="H39" s="106">
        <f>SUM(H40:H41)</f>
        <v>140252.79999999999</v>
      </c>
      <c r="I39" s="30">
        <f>SUM(I40:I41)</f>
        <v>108042</v>
      </c>
      <c r="J39" s="104">
        <f>SUM(J40:J41)</f>
        <v>106093.2</v>
      </c>
      <c r="K39" s="70">
        <f t="shared" si="3"/>
        <v>0.97928837703909588</v>
      </c>
      <c r="L39" s="66">
        <f t="shared" si="4"/>
        <v>0.77033756188824754</v>
      </c>
      <c r="M39" s="71">
        <f t="shared" si="5"/>
        <v>0.98196257011162325</v>
      </c>
    </row>
    <row r="40" spans="1:13" ht="20.25" x14ac:dyDescent="0.3">
      <c r="A40" s="16" t="s">
        <v>64</v>
      </c>
      <c r="B40" s="49" t="s">
        <v>66</v>
      </c>
      <c r="C40" s="56">
        <v>97371.8</v>
      </c>
      <c r="D40" s="21">
        <v>105258.1</v>
      </c>
      <c r="E40" s="31">
        <v>81670.600000000006</v>
      </c>
      <c r="F40" s="105">
        <v>105258.1</v>
      </c>
      <c r="G40" s="62">
        <f t="shared" si="6"/>
        <v>1.0809916218042597</v>
      </c>
      <c r="H40" s="107">
        <v>103240.8</v>
      </c>
      <c r="I40" s="31">
        <v>78200</v>
      </c>
      <c r="J40" s="105">
        <v>76311.199999999997</v>
      </c>
      <c r="K40" s="72">
        <f t="shared" si="3"/>
        <v>0.98083472910873359</v>
      </c>
      <c r="L40" s="67">
        <f t="shared" si="4"/>
        <v>0.75745248002727605</v>
      </c>
      <c r="M40" s="73">
        <f t="shared" si="5"/>
        <v>0.97584654731457798</v>
      </c>
    </row>
    <row r="41" spans="1:13" ht="26.25" customHeight="1" x14ac:dyDescent="0.3">
      <c r="A41" s="16" t="s">
        <v>65</v>
      </c>
      <c r="B41" s="49" t="s">
        <v>67</v>
      </c>
      <c r="C41" s="56">
        <v>35927.699999999997</v>
      </c>
      <c r="D41" s="21">
        <v>37961</v>
      </c>
      <c r="E41" s="31">
        <v>30548.5</v>
      </c>
      <c r="F41" s="105">
        <v>37961</v>
      </c>
      <c r="G41" s="62">
        <f t="shared" si="6"/>
        <v>1.0565942156052295</v>
      </c>
      <c r="H41" s="107">
        <v>37012</v>
      </c>
      <c r="I41" s="31">
        <v>29842</v>
      </c>
      <c r="J41" s="105">
        <v>29782</v>
      </c>
      <c r="K41" s="72">
        <f t="shared" si="3"/>
        <v>0.97500065857063833</v>
      </c>
      <c r="L41" s="67">
        <f t="shared" si="4"/>
        <v>0.80627904463417266</v>
      </c>
      <c r="M41" s="73">
        <f t="shared" si="5"/>
        <v>0.9979894108973929</v>
      </c>
    </row>
    <row r="42" spans="1:13" ht="20.25" x14ac:dyDescent="0.3">
      <c r="A42" s="19" t="s">
        <v>68</v>
      </c>
      <c r="B42" s="48" t="s">
        <v>69</v>
      </c>
      <c r="C42" s="54">
        <f t="shared" ref="C42:F42" si="14">SUM(C43:C47)</f>
        <v>161171.4</v>
      </c>
      <c r="D42" s="43">
        <f t="shared" si="14"/>
        <v>179961.4</v>
      </c>
      <c r="E42" s="32">
        <f t="shared" si="14"/>
        <v>135134</v>
      </c>
      <c r="F42" s="103">
        <f t="shared" si="14"/>
        <v>179961.4</v>
      </c>
      <c r="G42" s="60">
        <f t="shared" si="6"/>
        <v>1.116583959685155</v>
      </c>
      <c r="H42" s="106">
        <f>SUM(H43:H47)</f>
        <v>225933.7</v>
      </c>
      <c r="I42" s="30">
        <f>SUM(I43:I47)</f>
        <v>218951.5</v>
      </c>
      <c r="J42" s="104">
        <f>SUM(J43:J47)</f>
        <v>215701.1</v>
      </c>
      <c r="K42" s="70">
        <f t="shared" si="3"/>
        <v>1.2554564478827128</v>
      </c>
      <c r="L42" s="66">
        <f t="shared" si="4"/>
        <v>0.96909624372105618</v>
      </c>
      <c r="M42" s="71">
        <f t="shared" si="5"/>
        <v>0.98515470321052834</v>
      </c>
    </row>
    <row r="43" spans="1:13" ht="20.25" x14ac:dyDescent="0.3">
      <c r="A43" s="20" t="s">
        <v>70</v>
      </c>
      <c r="B43" s="49" t="s">
        <v>71</v>
      </c>
      <c r="C43" s="56">
        <v>5665.3</v>
      </c>
      <c r="D43" s="21">
        <v>5854</v>
      </c>
      <c r="E43" s="31">
        <v>4952.1000000000004</v>
      </c>
      <c r="F43" s="105">
        <v>5854</v>
      </c>
      <c r="G43" s="62">
        <f t="shared" si="6"/>
        <v>1.0333080331138687</v>
      </c>
      <c r="H43" s="107">
        <v>4800</v>
      </c>
      <c r="I43" s="31">
        <v>4400</v>
      </c>
      <c r="J43" s="105">
        <v>3500</v>
      </c>
      <c r="K43" s="72">
        <f t="shared" si="3"/>
        <v>0.81995216945678173</v>
      </c>
      <c r="L43" s="67">
        <f t="shared" si="4"/>
        <v>0.91666666666666663</v>
      </c>
      <c r="M43" s="73">
        <f t="shared" si="5"/>
        <v>0.79545454545454541</v>
      </c>
    </row>
    <row r="44" spans="1:13" ht="20.25" x14ac:dyDescent="0.3">
      <c r="A44" s="20" t="s">
        <v>72</v>
      </c>
      <c r="B44" s="49" t="s">
        <v>73</v>
      </c>
      <c r="C44" s="56">
        <v>79518</v>
      </c>
      <c r="D44" s="21">
        <v>95994.4</v>
      </c>
      <c r="E44" s="31">
        <v>73636</v>
      </c>
      <c r="F44" s="105">
        <v>95994.4</v>
      </c>
      <c r="G44" s="62">
        <f t="shared" si="6"/>
        <v>1.2072034004879397</v>
      </c>
      <c r="H44" s="107">
        <v>97200.3</v>
      </c>
      <c r="I44" s="31">
        <v>95928.9</v>
      </c>
      <c r="J44" s="105">
        <v>95928.9</v>
      </c>
      <c r="K44" s="72">
        <f t="shared" si="3"/>
        <v>1.012562191127816</v>
      </c>
      <c r="L44" s="67">
        <f t="shared" si="4"/>
        <v>0.98691979345742753</v>
      </c>
      <c r="M44" s="73">
        <f t="shared" si="5"/>
        <v>1</v>
      </c>
    </row>
    <row r="45" spans="1:13" ht="20.25" x14ac:dyDescent="0.3">
      <c r="A45" s="20" t="s">
        <v>74</v>
      </c>
      <c r="B45" s="49" t="s">
        <v>75</v>
      </c>
      <c r="C45" s="56">
        <v>6004.7</v>
      </c>
      <c r="D45" s="21">
        <v>18924.900000000001</v>
      </c>
      <c r="E45" s="31">
        <v>10958.9</v>
      </c>
      <c r="F45" s="105">
        <v>18924.900000000001</v>
      </c>
      <c r="G45" s="62">
        <f t="shared" si="6"/>
        <v>3.1516811830732596</v>
      </c>
      <c r="H45" s="107">
        <v>9792.9</v>
      </c>
      <c r="I45" s="31">
        <v>6302.6</v>
      </c>
      <c r="J45" s="105">
        <v>6302.6</v>
      </c>
      <c r="K45" s="72">
        <f t="shared" si="3"/>
        <v>0.51746112264793998</v>
      </c>
      <c r="L45" s="67">
        <f t="shared" si="4"/>
        <v>0.64358872244176912</v>
      </c>
      <c r="M45" s="73">
        <f t="shared" si="5"/>
        <v>1</v>
      </c>
    </row>
    <row r="46" spans="1:13" ht="20.25" x14ac:dyDescent="0.3">
      <c r="A46" s="20" t="s">
        <v>76</v>
      </c>
      <c r="B46" s="49" t="s">
        <v>77</v>
      </c>
      <c r="C46" s="56">
        <v>55810.1</v>
      </c>
      <c r="D46" s="21">
        <v>38501.9</v>
      </c>
      <c r="E46" s="31">
        <v>30385.599999999999</v>
      </c>
      <c r="F46" s="105">
        <v>38501.9</v>
      </c>
      <c r="G46" s="62">
        <f t="shared" si="6"/>
        <v>0.68987333833840114</v>
      </c>
      <c r="H46" s="107">
        <v>94323.5</v>
      </c>
      <c r="I46" s="31">
        <v>93206.9</v>
      </c>
      <c r="J46" s="105">
        <v>93078.9</v>
      </c>
      <c r="K46" s="72">
        <f t="shared" si="3"/>
        <v>2.449840137759435</v>
      </c>
      <c r="L46" s="67">
        <f t="shared" si="4"/>
        <v>0.98816201688868621</v>
      </c>
      <c r="M46" s="73">
        <f t="shared" si="5"/>
        <v>0.99862671111258927</v>
      </c>
    </row>
    <row r="47" spans="1:13" ht="24" customHeight="1" x14ac:dyDescent="0.3">
      <c r="A47" s="20" t="s">
        <v>78</v>
      </c>
      <c r="B47" s="49" t="s">
        <v>79</v>
      </c>
      <c r="C47" s="56">
        <v>14173.3</v>
      </c>
      <c r="D47" s="21">
        <v>20686.2</v>
      </c>
      <c r="E47" s="31">
        <v>15201.4</v>
      </c>
      <c r="F47" s="105">
        <v>20686.2</v>
      </c>
      <c r="G47" s="62">
        <f t="shared" si="6"/>
        <v>1.4595189546541738</v>
      </c>
      <c r="H47" s="107">
        <v>19817</v>
      </c>
      <c r="I47" s="31">
        <v>19113.099999999999</v>
      </c>
      <c r="J47" s="105">
        <v>16890.7</v>
      </c>
      <c r="K47" s="72">
        <f t="shared" si="3"/>
        <v>0.95798164960215015</v>
      </c>
      <c r="L47" s="67">
        <f t="shared" si="4"/>
        <v>0.96447999192612399</v>
      </c>
      <c r="M47" s="73">
        <f t="shared" si="5"/>
        <v>0.88372372875148464</v>
      </c>
    </row>
    <row r="48" spans="1:13" ht="20.25" x14ac:dyDescent="0.3">
      <c r="A48" s="19" t="s">
        <v>80</v>
      </c>
      <c r="B48" s="48" t="s">
        <v>81</v>
      </c>
      <c r="C48" s="54">
        <f>SUM(C49+C50+C51)</f>
        <v>17842.199999999997</v>
      </c>
      <c r="D48" s="43">
        <f>SUM(D49+D50+D51)</f>
        <v>21665.699999999997</v>
      </c>
      <c r="E48" s="30">
        <f t="shared" ref="E48:F48" si="15">SUM(E49+E50+E51)</f>
        <v>17351.400000000001</v>
      </c>
      <c r="F48" s="104">
        <f t="shared" si="15"/>
        <v>21665.699999999997</v>
      </c>
      <c r="G48" s="60">
        <f t="shared" si="6"/>
        <v>1.2142953223257222</v>
      </c>
      <c r="H48" s="106">
        <f>SUM(H49+H50+H51)</f>
        <v>1155</v>
      </c>
      <c r="I48" s="30">
        <f>SUM(I49+I50+I51)</f>
        <v>965</v>
      </c>
      <c r="J48" s="104">
        <f t="shared" ref="J48" si="16">SUM(J49+J50+J51)</f>
        <v>1050</v>
      </c>
      <c r="K48" s="70">
        <f t="shared" si="3"/>
        <v>5.331007075700301E-2</v>
      </c>
      <c r="L48" s="66">
        <f t="shared" si="4"/>
        <v>0.83549783549783552</v>
      </c>
      <c r="M48" s="71">
        <f t="shared" si="5"/>
        <v>1.0880829015544042</v>
      </c>
    </row>
    <row r="49" spans="1:13" ht="20.25" x14ac:dyDescent="0.3">
      <c r="A49" s="20" t="s">
        <v>82</v>
      </c>
      <c r="B49" s="49" t="s">
        <v>83</v>
      </c>
      <c r="C49" s="56">
        <v>12700.3</v>
      </c>
      <c r="D49" s="21">
        <v>12413.9</v>
      </c>
      <c r="E49" s="34">
        <v>9036.4</v>
      </c>
      <c r="F49" s="105">
        <v>12413.9</v>
      </c>
      <c r="G49" s="62">
        <f t="shared" si="6"/>
        <v>0.97744935159011992</v>
      </c>
      <c r="H49" s="107">
        <v>1045</v>
      </c>
      <c r="I49" s="31">
        <v>855</v>
      </c>
      <c r="J49" s="105">
        <v>900</v>
      </c>
      <c r="K49" s="72">
        <f t="shared" si="3"/>
        <v>8.4179830673680317E-2</v>
      </c>
      <c r="L49" s="67">
        <f t="shared" si="4"/>
        <v>0.81818181818181823</v>
      </c>
      <c r="M49" s="73">
        <f t="shared" si="5"/>
        <v>1.0526315789473684</v>
      </c>
    </row>
    <row r="50" spans="1:13" ht="20.25" x14ac:dyDescent="0.3">
      <c r="A50" s="20" t="s">
        <v>93</v>
      </c>
      <c r="B50" s="49" t="s">
        <v>94</v>
      </c>
      <c r="C50" s="55">
        <v>109.4</v>
      </c>
      <c r="D50" s="21">
        <v>4658.3999999999996</v>
      </c>
      <c r="E50" s="34">
        <v>4461.5</v>
      </c>
      <c r="F50" s="105">
        <v>4658.3999999999996</v>
      </c>
      <c r="G50" s="61">
        <f t="shared" si="6"/>
        <v>42.581352833638022</v>
      </c>
      <c r="H50" s="107">
        <v>110</v>
      </c>
      <c r="I50" s="31">
        <v>110</v>
      </c>
      <c r="J50" s="105">
        <v>150</v>
      </c>
      <c r="K50" s="72">
        <f t="shared" si="3"/>
        <v>2.3613257770908468E-2</v>
      </c>
      <c r="L50" s="67">
        <f t="shared" si="4"/>
        <v>1</v>
      </c>
      <c r="M50" s="73">
        <f t="shared" si="5"/>
        <v>1.3636363636363635</v>
      </c>
    </row>
    <row r="51" spans="1:13" ht="20.25" x14ac:dyDescent="0.3">
      <c r="A51" s="20" t="s">
        <v>84</v>
      </c>
      <c r="B51" s="49" t="s">
        <v>85</v>
      </c>
      <c r="C51" s="55">
        <v>5032.5</v>
      </c>
      <c r="D51" s="21">
        <v>4593.3999999999996</v>
      </c>
      <c r="E51" s="34">
        <v>3853.5</v>
      </c>
      <c r="F51" s="105">
        <v>4593.3999999999996</v>
      </c>
      <c r="G51" s="61">
        <f t="shared" si="6"/>
        <v>0.91274714356681563</v>
      </c>
      <c r="H51" s="107">
        <v>0</v>
      </c>
      <c r="I51" s="31">
        <v>0</v>
      </c>
      <c r="J51" s="105">
        <v>0</v>
      </c>
      <c r="K51" s="72">
        <f t="shared" si="3"/>
        <v>0</v>
      </c>
      <c r="L51" s="67" t="e">
        <f t="shared" si="4"/>
        <v>#DIV/0!</v>
      </c>
      <c r="M51" s="73" t="e">
        <f t="shared" si="5"/>
        <v>#DIV/0!</v>
      </c>
    </row>
    <row r="52" spans="1:13" ht="20.25" x14ac:dyDescent="0.3">
      <c r="A52" s="19" t="s">
        <v>86</v>
      </c>
      <c r="B52" s="48" t="s">
        <v>87</v>
      </c>
      <c r="C52" s="54">
        <f t="shared" ref="C52:F52" si="17">SUM(C53:C53)</f>
        <v>3367.8</v>
      </c>
      <c r="D52" s="43">
        <f t="shared" si="17"/>
        <v>4689.8</v>
      </c>
      <c r="E52" s="30">
        <f t="shared" si="17"/>
        <v>4140.8999999999996</v>
      </c>
      <c r="F52" s="103">
        <f t="shared" si="17"/>
        <v>4689.8</v>
      </c>
      <c r="G52" s="60">
        <f t="shared" si="6"/>
        <v>1.3925411247698793</v>
      </c>
      <c r="H52" s="106">
        <f>SUM(H53:H53)</f>
        <v>3160</v>
      </c>
      <c r="I52" s="30">
        <f>SUM(I53:I53)</f>
        <v>2650</v>
      </c>
      <c r="J52" s="104">
        <f>SUM(J53:J53)</f>
        <v>2500</v>
      </c>
      <c r="K52" s="70">
        <f t="shared" si="3"/>
        <v>0.67380272079832826</v>
      </c>
      <c r="L52" s="66">
        <f t="shared" si="4"/>
        <v>0.83860759493670889</v>
      </c>
      <c r="M52" s="71">
        <f t="shared" si="5"/>
        <v>0.94339622641509435</v>
      </c>
    </row>
    <row r="53" spans="1:13" ht="20.25" x14ac:dyDescent="0.3">
      <c r="A53" s="20" t="s">
        <v>88</v>
      </c>
      <c r="B53" s="49" t="s">
        <v>89</v>
      </c>
      <c r="C53" s="56">
        <v>3367.8</v>
      </c>
      <c r="D53" s="21">
        <v>4689.8</v>
      </c>
      <c r="E53" s="31">
        <v>4140.8999999999996</v>
      </c>
      <c r="F53" s="105">
        <v>4689.8</v>
      </c>
      <c r="G53" s="62">
        <f t="shared" si="6"/>
        <v>1.3925411247698793</v>
      </c>
      <c r="H53" s="107">
        <v>3160</v>
      </c>
      <c r="I53" s="31">
        <v>2650</v>
      </c>
      <c r="J53" s="105">
        <v>2500</v>
      </c>
      <c r="K53" s="72">
        <f t="shared" si="3"/>
        <v>0.67380272079832826</v>
      </c>
      <c r="L53" s="67">
        <f t="shared" si="4"/>
        <v>0.83860759493670889</v>
      </c>
      <c r="M53" s="73">
        <f t="shared" si="5"/>
        <v>0.94339622641509435</v>
      </c>
    </row>
    <row r="54" spans="1:13" ht="21" thickBot="1" x14ac:dyDescent="0.35">
      <c r="A54" s="18"/>
      <c r="B54" s="52" t="s">
        <v>1</v>
      </c>
      <c r="C54" s="57"/>
      <c r="D54" s="22"/>
      <c r="E54" s="7"/>
      <c r="F54" s="58"/>
      <c r="G54" s="63" t="s">
        <v>91</v>
      </c>
      <c r="H54" s="111">
        <v>0</v>
      </c>
      <c r="I54" s="112">
        <v>13000</v>
      </c>
      <c r="J54" s="113">
        <v>25000</v>
      </c>
      <c r="K54" s="74" t="s">
        <v>91</v>
      </c>
      <c r="L54" s="75" t="s">
        <v>91</v>
      </c>
      <c r="M54" s="76">
        <f>J54/I54</f>
        <v>1.9230769230769231</v>
      </c>
    </row>
    <row r="55" spans="1:13" s="9" customFormat="1" ht="27" customHeight="1" thickBot="1" x14ac:dyDescent="0.35">
      <c r="A55" s="99" t="s">
        <v>105</v>
      </c>
      <c r="B55" s="100"/>
      <c r="C55" s="79">
        <f>C7+C16+C18+C21+C28+C33+C39+C42+C48+C52+C54</f>
        <v>1487151.5999999999</v>
      </c>
      <c r="D55" s="78">
        <f>D7+D16+D18+D21+D28+D33+D39+D42+D48+D52+D54</f>
        <v>1717928.8</v>
      </c>
      <c r="E55" s="80">
        <f>E7+E16+E18+E21+E28+E33+E39+E42+E48+E52+E54</f>
        <v>1287194.7</v>
      </c>
      <c r="F55" s="81">
        <f>F7+F16+F18+F21+F28+F33+F39+F42+F48+F52+F54</f>
        <v>1718120</v>
      </c>
      <c r="G55" s="77">
        <f>F55/C55</f>
        <v>1.1553092502472513</v>
      </c>
      <c r="H55" s="108">
        <f>H7+H16+H18+H21+H28+H33+H39+H42+H48+H52+H54</f>
        <v>1465145.9</v>
      </c>
      <c r="I55" s="108">
        <f>I7+I16+I18+I21+I28+I33+I39+I42+I48+I52+I54</f>
        <v>1308876.0999999999</v>
      </c>
      <c r="J55" s="108">
        <f>J7+J16+J18+J21+J28+J33+J39+J42+J48+J52+J54</f>
        <v>1281533</v>
      </c>
      <c r="K55" s="23">
        <f>H55/F55</f>
        <v>0.85276109934114031</v>
      </c>
      <c r="L55" s="14">
        <f>I55/H55</f>
        <v>0.89334181667504919</v>
      </c>
      <c r="M55" s="15">
        <f>J55/I55</f>
        <v>0.97910948179128654</v>
      </c>
    </row>
    <row r="56" spans="1:13" s="9" customFormat="1" ht="27" customHeight="1" x14ac:dyDescent="0.3">
      <c r="A56" s="24"/>
      <c r="B56" s="24"/>
      <c r="C56" s="25"/>
      <c r="D56" s="25"/>
      <c r="E56" s="25"/>
      <c r="F56" s="25"/>
      <c r="G56" s="26"/>
      <c r="H56" s="25"/>
      <c r="I56" s="25"/>
      <c r="J56" s="25"/>
      <c r="K56" s="27"/>
      <c r="L56" s="27"/>
      <c r="M56" s="27"/>
    </row>
    <row r="57" spans="1:13" ht="20.25" x14ac:dyDescent="0.3">
      <c r="A57" s="35" t="s">
        <v>103</v>
      </c>
      <c r="B57" s="4"/>
      <c r="C57" s="5"/>
      <c r="D57" s="5"/>
      <c r="E57" s="11"/>
      <c r="F57" s="11"/>
      <c r="H57" s="6"/>
      <c r="I57" s="6"/>
      <c r="K57" s="6"/>
    </row>
    <row r="58" spans="1:13" ht="15.75" customHeight="1" x14ac:dyDescent="0.3">
      <c r="A58" s="3"/>
      <c r="B58" s="90"/>
      <c r="C58" s="91"/>
      <c r="D58" s="91"/>
      <c r="E58" s="91"/>
      <c r="F58" s="91"/>
      <c r="G58" s="91"/>
      <c r="H58" s="91"/>
      <c r="I58" s="91"/>
      <c r="J58" s="91"/>
    </row>
    <row r="59" spans="1:13" ht="23.25" customHeight="1" x14ac:dyDescent="0.3"/>
    <row r="60" spans="1:13" x14ac:dyDescent="0.3">
      <c r="C60" s="10"/>
      <c r="D60" s="10"/>
      <c r="E60" s="10"/>
      <c r="F60" s="12"/>
      <c r="G60" s="10"/>
      <c r="H60" s="10"/>
      <c r="I60" s="10"/>
      <c r="J60" s="10"/>
    </row>
    <row r="62" spans="1:13" x14ac:dyDescent="0.3"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</row>
    <row r="63" spans="1:13" x14ac:dyDescent="0.3">
      <c r="F63" s="13"/>
    </row>
    <row r="65" spans="6:6" x14ac:dyDescent="0.3">
      <c r="F65" s="13"/>
    </row>
  </sheetData>
  <mergeCells count="12">
    <mergeCell ref="B58:J58"/>
    <mergeCell ref="A4:A5"/>
    <mergeCell ref="G4:G5"/>
    <mergeCell ref="K4:M4"/>
    <mergeCell ref="A55:B55"/>
    <mergeCell ref="H4:J4"/>
    <mergeCell ref="A1:M1"/>
    <mergeCell ref="A2:M2"/>
    <mergeCell ref="C4:C5"/>
    <mergeCell ref="B4:B5"/>
    <mergeCell ref="D4:F4"/>
    <mergeCell ref="A3:G3"/>
  </mergeCells>
  <phoneticPr fontId="0" type="noConversion"/>
  <pageMargins left="0.39370078740157483" right="0.39370078740157483" top="1.1811023622047245" bottom="0.59055118110236227" header="0.51181102362204722" footer="0.51181102362204722"/>
  <pageSetup paperSize="9" scale="53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2022</vt:lpstr>
      <vt:lpstr>'2022'!Заголовки_для_печати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тома</dc:creator>
  <cp:lastModifiedBy>ASFR</cp:lastModifiedBy>
  <cp:lastPrinted>2022-11-11T05:43:16Z</cp:lastPrinted>
  <dcterms:created xsi:type="dcterms:W3CDTF">2008-10-28T02:59:17Z</dcterms:created>
  <dcterms:modified xsi:type="dcterms:W3CDTF">2022-11-11T08:12:59Z</dcterms:modified>
</cp:coreProperties>
</file>