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45" yWindow="-420" windowWidth="19440" windowHeight="10425" tabRatio="280"/>
  </bookViews>
  <sheets>
    <sheet name="Прогноз" sheetId="1" r:id="rId1"/>
  </sheets>
  <definedNames>
    <definedName name="_xlnm.Print_Titles" localSheetId="0">Прогноз!$3:$5</definedName>
  </definedNames>
  <calcPr calcId="145621"/>
</workbook>
</file>

<file path=xl/calcChain.xml><?xml version="1.0" encoding="utf-8"?>
<calcChain xmlns="http://schemas.openxmlformats.org/spreadsheetml/2006/main">
  <c r="G79" i="1" l="1"/>
  <c r="G76" i="1"/>
  <c r="G75" i="1"/>
  <c r="N39" i="1" l="1"/>
  <c r="M39" i="1"/>
  <c r="L39" i="1"/>
  <c r="H39" i="1"/>
  <c r="N38" i="1"/>
  <c r="H38" i="1"/>
  <c r="H67" i="1" l="1"/>
  <c r="H66" i="1"/>
  <c r="N66" i="1"/>
  <c r="M66" i="1"/>
  <c r="L66" i="1"/>
  <c r="E49" i="1" l="1"/>
  <c r="E70" i="1" s="1"/>
  <c r="G49" i="1" l="1"/>
  <c r="H40" i="1" l="1"/>
  <c r="F49" i="1"/>
  <c r="F70" i="1" s="1"/>
  <c r="H79" i="1"/>
  <c r="L79" i="1"/>
  <c r="H75" i="1"/>
  <c r="L7" i="1"/>
  <c r="M7" i="1"/>
  <c r="N7" i="1"/>
  <c r="L8" i="1"/>
  <c r="M8" i="1"/>
  <c r="N8" i="1"/>
  <c r="L9" i="1"/>
  <c r="M9" i="1"/>
  <c r="N9" i="1"/>
  <c r="L10" i="1"/>
  <c r="M10" i="1"/>
  <c r="N10" i="1"/>
  <c r="L11" i="1"/>
  <c r="M11" i="1"/>
  <c r="N11" i="1"/>
  <c r="L12" i="1"/>
  <c r="M12" i="1"/>
  <c r="N12" i="1"/>
  <c r="L13" i="1"/>
  <c r="M13" i="1"/>
  <c r="N13" i="1"/>
  <c r="L14" i="1"/>
  <c r="M14" i="1"/>
  <c r="N14" i="1"/>
  <c r="L15" i="1"/>
  <c r="M15" i="1"/>
  <c r="N15" i="1"/>
  <c r="L16" i="1"/>
  <c r="M16" i="1"/>
  <c r="N16" i="1"/>
  <c r="L17" i="1"/>
  <c r="M17" i="1"/>
  <c r="N17" i="1"/>
  <c r="L19" i="1"/>
  <c r="M19" i="1"/>
  <c r="N19" i="1"/>
  <c r="L20" i="1"/>
  <c r="M20" i="1"/>
  <c r="N20" i="1"/>
  <c r="L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7" i="1"/>
  <c r="M37" i="1"/>
  <c r="N37" i="1"/>
  <c r="L40" i="1"/>
  <c r="M40" i="1"/>
  <c r="N40" i="1"/>
  <c r="L41" i="1"/>
  <c r="M41" i="1"/>
  <c r="N41" i="1"/>
  <c r="L43" i="1"/>
  <c r="M43" i="1"/>
  <c r="N43" i="1"/>
  <c r="L44" i="1"/>
  <c r="M44" i="1"/>
  <c r="N44" i="1"/>
  <c r="L45" i="1"/>
  <c r="M45" i="1"/>
  <c r="N45" i="1"/>
  <c r="L46" i="1"/>
  <c r="M46" i="1"/>
  <c r="N46" i="1"/>
  <c r="L47" i="1"/>
  <c r="M47" i="1"/>
  <c r="N47" i="1"/>
  <c r="L48" i="1"/>
  <c r="M48" i="1"/>
  <c r="N48" i="1"/>
  <c r="L50" i="1"/>
  <c r="M50" i="1"/>
  <c r="N50" i="1"/>
  <c r="L51" i="1"/>
  <c r="L52" i="1"/>
  <c r="M52" i="1"/>
  <c r="N52" i="1"/>
  <c r="L53" i="1"/>
  <c r="M53" i="1"/>
  <c r="N53" i="1"/>
  <c r="L54" i="1"/>
  <c r="M54" i="1"/>
  <c r="N54" i="1"/>
  <c r="L55" i="1"/>
  <c r="M55" i="1"/>
  <c r="N55" i="1"/>
  <c r="L56" i="1"/>
  <c r="M56" i="1"/>
  <c r="N56" i="1"/>
  <c r="L57" i="1"/>
  <c r="M57" i="1"/>
  <c r="N57" i="1"/>
  <c r="L58" i="1"/>
  <c r="M58" i="1"/>
  <c r="N58" i="1"/>
  <c r="L59" i="1"/>
  <c r="M59" i="1"/>
  <c r="N59" i="1"/>
  <c r="L60" i="1"/>
  <c r="M60" i="1"/>
  <c r="N60" i="1"/>
  <c r="L61" i="1"/>
  <c r="M61" i="1"/>
  <c r="N61" i="1"/>
  <c r="L62" i="1"/>
  <c r="M62" i="1"/>
  <c r="N62" i="1"/>
  <c r="L63" i="1"/>
  <c r="M63" i="1"/>
  <c r="N63" i="1"/>
  <c r="L64" i="1"/>
  <c r="M64" i="1"/>
  <c r="N64" i="1"/>
  <c r="L65" i="1"/>
  <c r="M65" i="1"/>
  <c r="N65" i="1"/>
  <c r="L67" i="1"/>
  <c r="L69" i="1"/>
  <c r="M69" i="1"/>
  <c r="N69" i="1"/>
  <c r="L73" i="1"/>
  <c r="M73" i="1"/>
  <c r="N73" i="1"/>
  <c r="L74" i="1"/>
  <c r="M75" i="1"/>
  <c r="N75" i="1"/>
  <c r="M76" i="1"/>
  <c r="N76" i="1"/>
  <c r="L77" i="1"/>
  <c r="M79" i="1"/>
  <c r="N79" i="1"/>
  <c r="L80" i="1"/>
  <c r="N6" i="1"/>
  <c r="M6" i="1"/>
  <c r="L6" i="1"/>
  <c r="H80" i="1"/>
  <c r="H77" i="1"/>
  <c r="H74" i="1"/>
  <c r="H73" i="1"/>
  <c r="H69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41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7" i="1"/>
  <c r="H16" i="1"/>
  <c r="H15" i="1"/>
  <c r="H14" i="1"/>
  <c r="H13" i="1"/>
  <c r="H12" i="1"/>
  <c r="H11" i="1"/>
  <c r="H10" i="1"/>
  <c r="H9" i="1"/>
  <c r="H8" i="1"/>
  <c r="H7" i="1"/>
  <c r="H6" i="1"/>
  <c r="H76" i="1"/>
  <c r="E78" i="1"/>
  <c r="F78" i="1"/>
  <c r="G18" i="1"/>
  <c r="F18" i="1"/>
  <c r="F35" i="1" s="1"/>
  <c r="E18" i="1"/>
  <c r="E35" i="1" s="1"/>
  <c r="D78" i="1"/>
  <c r="D49" i="1"/>
  <c r="D70" i="1" s="1"/>
  <c r="D18" i="1"/>
  <c r="D35" i="1" s="1"/>
  <c r="I18" i="1"/>
  <c r="I35" i="1" s="1"/>
  <c r="J18" i="1"/>
  <c r="J35" i="1" s="1"/>
  <c r="K18" i="1"/>
  <c r="K35" i="1" s="1"/>
  <c r="I78" i="1"/>
  <c r="J78" i="1"/>
  <c r="K78" i="1"/>
  <c r="K49" i="1"/>
  <c r="K70" i="1" s="1"/>
  <c r="J49" i="1"/>
  <c r="J70" i="1" s="1"/>
  <c r="I49" i="1"/>
  <c r="L76" i="1"/>
  <c r="G78" i="1"/>
  <c r="L75" i="1"/>
  <c r="L49" i="1" l="1"/>
  <c r="I70" i="1"/>
  <c r="I72" i="1" s="1"/>
  <c r="D72" i="1"/>
  <c r="D81" i="1" s="1"/>
  <c r="H78" i="1"/>
  <c r="N78" i="1"/>
  <c r="H18" i="1"/>
  <c r="M78" i="1"/>
  <c r="M49" i="1"/>
  <c r="N18" i="1"/>
  <c r="N49" i="1"/>
  <c r="E72" i="1"/>
  <c r="E81" i="1" s="1"/>
  <c r="L78" i="1"/>
  <c r="L18" i="1"/>
  <c r="G35" i="1"/>
  <c r="I36" i="1" s="1"/>
  <c r="L36" i="1" s="1"/>
  <c r="K36" i="1"/>
  <c r="H49" i="1"/>
  <c r="G70" i="1"/>
  <c r="H70" i="1" s="1"/>
  <c r="M35" i="1"/>
  <c r="M18" i="1"/>
  <c r="N35" i="1"/>
  <c r="K72" i="1"/>
  <c r="J36" i="1"/>
  <c r="F72" i="1"/>
  <c r="F81" i="1" s="1"/>
  <c r="L70" i="1" l="1"/>
  <c r="J71" i="1"/>
  <c r="M70" i="1"/>
  <c r="J72" i="1"/>
  <c r="J81" i="1" s="1"/>
  <c r="G72" i="1"/>
  <c r="G81" i="1" s="1"/>
  <c r="H35" i="1"/>
  <c r="K71" i="1"/>
  <c r="L35" i="1"/>
  <c r="N70" i="1"/>
  <c r="I71" i="1"/>
  <c r="I81" i="1"/>
  <c r="M36" i="1"/>
  <c r="N36" i="1"/>
  <c r="K81" i="1"/>
  <c r="M71" i="1" l="1"/>
  <c r="N81" i="1"/>
  <c r="M81" i="1"/>
  <c r="N72" i="1"/>
  <c r="M72" i="1"/>
  <c r="N71" i="1"/>
  <c r="L72" i="1"/>
  <c r="H72" i="1"/>
  <c r="L81" i="1"/>
  <c r="H81" i="1"/>
</calcChain>
</file>

<file path=xl/sharedStrings.xml><?xml version="1.0" encoding="utf-8"?>
<sst xmlns="http://schemas.openxmlformats.org/spreadsheetml/2006/main" count="190" uniqueCount="166">
  <si>
    <t>Госпошлина по судам</t>
  </si>
  <si>
    <t>Налог на имущество предприятий</t>
  </si>
  <si>
    <t>Прочие местные налоги и сборы</t>
  </si>
  <si>
    <t>Плата за негат возд.на окруж.среду</t>
  </si>
  <si>
    <t>Административные платежи и сборы</t>
  </si>
  <si>
    <t>Итого налоговые доходы</t>
  </si>
  <si>
    <t>Прочие неналоговые доходы</t>
  </si>
  <si>
    <t xml:space="preserve">Единый сельхоз.налог </t>
  </si>
  <si>
    <t>Земельный налог прошлых лет</t>
  </si>
  <si>
    <t xml:space="preserve">Арендная плата за землю </t>
  </si>
  <si>
    <t>Штрафные санкции Всего</t>
  </si>
  <si>
    <t>Штрафы за сов.преступл.</t>
  </si>
  <si>
    <t>Прочие безвозм.поступления</t>
  </si>
  <si>
    <t>1 05 02000 02 0000 110</t>
  </si>
  <si>
    <t>1 15 02050 05 0000 140</t>
  </si>
  <si>
    <t xml:space="preserve">1 16 00000 00 0000 140 </t>
  </si>
  <si>
    <t>Прочие штрафы</t>
  </si>
  <si>
    <t>Доходы от продажи зем.участков</t>
  </si>
  <si>
    <t>Налог на прибыль</t>
  </si>
  <si>
    <t>1 09 01000 03 0000 110</t>
  </si>
  <si>
    <t>Штрафы за наруш.охраны животн.мира</t>
  </si>
  <si>
    <t>1 1625030 01 0000 140</t>
  </si>
  <si>
    <t>Невыясненные поступления</t>
  </si>
  <si>
    <t>Платежи за пользов.природ.ресур.</t>
  </si>
  <si>
    <t>1 09 03000 00 0000 110</t>
  </si>
  <si>
    <t>Возврат субсидий</t>
  </si>
  <si>
    <t xml:space="preserve">ВСЕГО </t>
  </si>
  <si>
    <t>Динамика налоговых доходов %</t>
  </si>
  <si>
    <t>Динамика неналоговых доходов %</t>
  </si>
  <si>
    <t>Штрафы за нарушение законодат-ва о размещении заказов на поставки товаров, выполнение работ, оказание услуг</t>
  </si>
  <si>
    <t>Денежные взыскания, налагаемые в возмещ.ущерба, причиненного в результате незаконного или нецелевого использования бюджетных средств</t>
  </si>
  <si>
    <t>1 05 04000 02 0000 110</t>
  </si>
  <si>
    <t>1 05 03000 01 0000 110</t>
  </si>
  <si>
    <t>1 09 04010 02 0000 110</t>
  </si>
  <si>
    <t>1 09 04050 05 0000 110</t>
  </si>
  <si>
    <t>1 09 07050 05 0000 110</t>
  </si>
  <si>
    <t>Налог, взимаемый в виде стоимости патента</t>
  </si>
  <si>
    <t>1 09 11000 02 0000 110</t>
  </si>
  <si>
    <t>1 12 01000 01 0000 120</t>
  </si>
  <si>
    <t>Госпошлина за выдачу разрешения на уст.рекламной конструкци</t>
  </si>
  <si>
    <t>1 08 07150 01 0000 110</t>
  </si>
  <si>
    <t>Штрафы за нарушение законод. РФ об административных правонаруш., предусм.статьей 20.25 КОАП</t>
  </si>
  <si>
    <t>1 01 02000 01 0000 110</t>
  </si>
  <si>
    <t>Задолженность и перерасчеты по отмененным платежам и сборам</t>
  </si>
  <si>
    <t>1 09 00000 00 0000 110</t>
  </si>
  <si>
    <t>1 16 32000 05 0000 140</t>
  </si>
  <si>
    <t>1 16 33050 05 0000 140</t>
  </si>
  <si>
    <t>1 16 43000 01 0000 140</t>
  </si>
  <si>
    <t>Транспортный налог</t>
  </si>
  <si>
    <t>1 06 04000 02 0000 110</t>
  </si>
  <si>
    <t>1 16 03010 01 0000 140</t>
  </si>
  <si>
    <t>1 16 08000 01 0000 140</t>
  </si>
  <si>
    <t>1 16 21050 05 0000 140</t>
  </si>
  <si>
    <t xml:space="preserve">1 16 25050 01 0000 140 </t>
  </si>
  <si>
    <t xml:space="preserve">1 16 25060 01 0000 140 </t>
  </si>
  <si>
    <t>1 16 28000 01 0000 140</t>
  </si>
  <si>
    <t>1 16 30030 01 0000 140</t>
  </si>
  <si>
    <t>1 08 07010 01 0000 110</t>
  </si>
  <si>
    <t>1 08 07020 01 0000 110</t>
  </si>
  <si>
    <t>1 08 07100 01 0000 110</t>
  </si>
  <si>
    <t>Госпошлина за выдачу и обмен паспорта гражданина РФ</t>
  </si>
  <si>
    <t>Государственная пошлина Всего</t>
  </si>
  <si>
    <t>Госпошлина за государствен.регистрацию юрлица, физлиц в качестве индивид.предпринимателя</t>
  </si>
  <si>
    <t>Госпошлина за государствен.регистрацию транспортных средств</t>
  </si>
  <si>
    <t>1 08 07140 01 0000 110</t>
  </si>
  <si>
    <t>Госпошлина за государственную регистрацию прав на недвиж. имущество и сделок с ним</t>
  </si>
  <si>
    <t>Штрафы (МВД)</t>
  </si>
  <si>
    <t>Штрафы (ФНС)</t>
  </si>
  <si>
    <t>1 05 01000 01 0000 110</t>
  </si>
  <si>
    <t>Штрафы за наруш.зак-ва в области охраны окружающей среды</t>
  </si>
  <si>
    <t>Доходы от возврата остатков субс., субв.</t>
  </si>
  <si>
    <t>1 13 01995 05 0000 130</t>
  </si>
  <si>
    <t>Субсидии</t>
  </si>
  <si>
    <t>Иные межбюджетные трансферты</t>
  </si>
  <si>
    <t>ИТОГО Безвозмездные поступления от других бюджетов</t>
  </si>
  <si>
    <t>Субвенции</t>
  </si>
  <si>
    <t>1 080 0000 01 0000 110</t>
  </si>
  <si>
    <t>Акцизы</t>
  </si>
  <si>
    <t>Патент</t>
  </si>
  <si>
    <t>Госпошлина  (МФЦ)</t>
  </si>
  <si>
    <t>2021г.</t>
  </si>
  <si>
    <t>1 08 07000 01 0000 110</t>
  </si>
  <si>
    <t>Доходы от реализации имущества</t>
  </si>
  <si>
    <t>Земельный налог с организаций</t>
  </si>
  <si>
    <t>Упрощенная система налогообл.</t>
  </si>
  <si>
    <t>Единый налог на вменен.доход</t>
  </si>
  <si>
    <t>Земельный налог с физич. лиц</t>
  </si>
  <si>
    <t>% доп.норматива</t>
  </si>
  <si>
    <t xml:space="preserve">Налог на доходы физических лиц </t>
  </si>
  <si>
    <t>1 03 02000 01 0000 110</t>
  </si>
  <si>
    <t>1 06 06030 00 0000 110</t>
  </si>
  <si>
    <t>1 06 06040 00 0000 110</t>
  </si>
  <si>
    <t>1 08 04000 01 0000 110</t>
  </si>
  <si>
    <t>Штрафы за наруш. земельн.законодательства</t>
  </si>
  <si>
    <t>Штрафы за правонарушения в области дорожного движения</t>
  </si>
  <si>
    <t>Штрафы (контрактная система)</t>
  </si>
  <si>
    <t>Штрафы (Роспотребнадзор)</t>
  </si>
  <si>
    <t>ИТОГО налоговые и неналоговые доходы</t>
  </si>
  <si>
    <t>1 16 00000 01 0000 140</t>
  </si>
  <si>
    <t>Прочие доходы от компенс.затрат  (родительская плата д/сад)</t>
  </si>
  <si>
    <t>Доходы от оказания платных услуг (родительск. плата казенные школы)</t>
  </si>
  <si>
    <t>(55%) 60%</t>
  </si>
  <si>
    <t>Госпошлина (за устан.рекламн. констр.)</t>
  </si>
  <si>
    <t>Дотации ( на выравнивание БО)</t>
  </si>
  <si>
    <t>Дотации ( на сбалансированность)</t>
  </si>
  <si>
    <t>Итого Неналоговые доходы</t>
  </si>
  <si>
    <t>Наменование доходов</t>
  </si>
  <si>
    <t>Код бюджетной классификации</t>
  </si>
  <si>
    <t>консолидированный бюджет</t>
  </si>
  <si>
    <t>15%+доп. норматив</t>
  </si>
  <si>
    <t>Показатели бюджета Крапивинского муниципального округа</t>
  </si>
  <si>
    <t>Темп роста (снижения), %</t>
  </si>
  <si>
    <t>показателей бюджета на 2022 год к показателям бюджета на 2021 год</t>
  </si>
  <si>
    <t>218 00000 00 0000 150, 219 00000 00 0000 150</t>
  </si>
  <si>
    <t>по дифферен-цированным нормативам</t>
  </si>
  <si>
    <t>Прочие доходы от компенс.затрат  (возврат дебиторской задолжен.)</t>
  </si>
  <si>
    <t>Госпошлина за совершение нотариальных действий</t>
  </si>
  <si>
    <t>ожидаемое исполнение</t>
  </si>
  <si>
    <t>х</t>
  </si>
  <si>
    <t>Фактическое исполнение за 2019 год</t>
  </si>
  <si>
    <t>бюджет округа</t>
  </si>
  <si>
    <t>Прочие доходы от компенс.затрат  (доходы от компенсации затрат округа)</t>
  </si>
  <si>
    <t xml:space="preserve">Темп роста (снижения) ожидаемого исполнения  за 2020 год к отчету за 2019 год (консолидированный бюджет), % </t>
  </si>
  <si>
    <t>2020 год</t>
  </si>
  <si>
    <t>1 06 01020 00 0000 110</t>
  </si>
  <si>
    <t>Налог на имущество физических лиц</t>
  </si>
  <si>
    <t xml:space="preserve">1 11 05012 00 0000 120  </t>
  </si>
  <si>
    <t>1 16 01000 01 0000 140</t>
  </si>
  <si>
    <t>1 16 02020 02 0000 140</t>
  </si>
  <si>
    <t>2022г.</t>
  </si>
  <si>
    <t>2023г</t>
  </si>
  <si>
    <t>Плата по соглашениям об установлении сервитута</t>
  </si>
  <si>
    <t xml:space="preserve">Штрафы (задолженность до 1 января 2020) </t>
  </si>
  <si>
    <t>1 16 10123 01 0000 140</t>
  </si>
  <si>
    <t>Штрафные санкции (УСП, КДН и др.)</t>
  </si>
  <si>
    <t>1 08 03000 01 0000 110</t>
  </si>
  <si>
    <t>Штрафы за несоблюдение муниц. правовых актов</t>
  </si>
  <si>
    <t>показателей бюджета на 2021 год к ожидаемому исполнению за 2020 год</t>
  </si>
  <si>
    <t>показателей бюджета на 2023 год к показателям бюджета на 2022 год</t>
  </si>
  <si>
    <t>Доходы от сдачи в аренду имущества</t>
  </si>
  <si>
    <t>Прочие доходы от использ.имущества</t>
  </si>
  <si>
    <t xml:space="preserve">1 11 05310 00 0000 120  </t>
  </si>
  <si>
    <t xml:space="preserve">1 11 05074 00 0000 120 </t>
  </si>
  <si>
    <t xml:space="preserve">1 11 09044 00 0000 120  </t>
  </si>
  <si>
    <t>1 13 02994 00 0003 130</t>
  </si>
  <si>
    <t>1 13 02994 00 0005 130</t>
  </si>
  <si>
    <t>1 13 02994 00 0006 130</t>
  </si>
  <si>
    <t>1 14 02043 00 0000 410</t>
  </si>
  <si>
    <t>1 14 06012 00 0000 430</t>
  </si>
  <si>
    <t>1 16 07090 00 0000 140</t>
  </si>
  <si>
    <t>1 17 01040 00 0000 180</t>
  </si>
  <si>
    <t>1 17 05040 00 0000 180</t>
  </si>
  <si>
    <t>2 02 15001 00 0000 150</t>
  </si>
  <si>
    <t>2 02 15002 00 0000 150</t>
  </si>
  <si>
    <t xml:space="preserve">2 02 20000 00 0000 150   </t>
  </si>
  <si>
    <t xml:space="preserve">2 02 30000 00 0000 150   </t>
  </si>
  <si>
    <t xml:space="preserve">2 02 40000 00 0000 150   </t>
  </si>
  <si>
    <t xml:space="preserve">2 02 00000 00 0000 150   </t>
  </si>
  <si>
    <t>2 07 05000 00 0000 150</t>
  </si>
  <si>
    <t xml:space="preserve">Норматив </t>
  </si>
  <si>
    <t>из них НДФЛ по доп нормативу</t>
  </si>
  <si>
    <t>Начальник финансового управления Крапивинского  округа  ________________________________________________   О.В.Стоянова</t>
  </si>
  <si>
    <t xml:space="preserve"> Оценка ожидаемого исполнения бюджета Крапивинского муниципального округа по доходам за 2020 год, отчет за 2019 год                                                                                                                                                 и прогноз бюджета по видам доходов на 2021 год и на плановый период 2022 и 2023 годов</t>
  </si>
  <si>
    <t>уточненный план  на 01.12.2020 года</t>
  </si>
  <si>
    <t>исполнение на 01.12.2020 года</t>
  </si>
  <si>
    <t>тыс.рублей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</si>
</sst>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31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4"/>
      <name val="Arial Cyr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name val="Arial Cyr"/>
      <family val="2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16"/>
      <name val="Arial"/>
      <family val="2"/>
      <charset val="204"/>
    </font>
    <font>
      <i/>
      <sz val="11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7" fillId="0" borderId="0"/>
    <xf numFmtId="0" fontId="2" fillId="0" borderId="0"/>
    <xf numFmtId="0" fontId="11" fillId="0" borderId="0"/>
  </cellStyleXfs>
  <cellXfs count="252">
    <xf numFmtId="0" fontId="0" fillId="0" borderId="0" xfId="0"/>
    <xf numFmtId="0" fontId="0" fillId="0" borderId="0" xfId="0" applyFill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0" fillId="0" borderId="0" xfId="0" applyAlignment="1">
      <alignment vertical="top" wrapText="1"/>
    </xf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11" fillId="0" borderId="0" xfId="0" applyFont="1"/>
    <xf numFmtId="0" fontId="12" fillId="0" borderId="0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14" fillId="0" borderId="0" xfId="0" applyFont="1" applyFill="1" applyBorder="1"/>
    <xf numFmtId="0" fontId="19" fillId="0" borderId="1" xfId="0" applyFont="1" applyFill="1" applyBorder="1"/>
    <xf numFmtId="0" fontId="19" fillId="0" borderId="2" xfId="0" applyFont="1" applyFill="1" applyBorder="1"/>
    <xf numFmtId="0" fontId="19" fillId="0" borderId="3" xfId="0" applyFont="1" applyBorder="1" applyAlignment="1">
      <alignment wrapText="1"/>
    </xf>
    <xf numFmtId="0" fontId="19" fillId="0" borderId="4" xfId="0" applyFont="1" applyBorder="1" applyAlignment="1">
      <alignment wrapText="1"/>
    </xf>
    <xf numFmtId="0" fontId="23" fillId="0" borderId="4" xfId="0" applyFont="1" applyBorder="1" applyAlignment="1">
      <alignment wrapText="1"/>
    </xf>
    <xf numFmtId="0" fontId="22" fillId="0" borderId="4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9" fillId="2" borderId="4" xfId="0" applyFont="1" applyFill="1" applyBorder="1" applyAlignment="1">
      <alignment wrapText="1"/>
    </xf>
    <xf numFmtId="0" fontId="22" fillId="0" borderId="4" xfId="0" applyFont="1" applyFill="1" applyBorder="1" applyAlignment="1">
      <alignment wrapText="1"/>
    </xf>
    <xf numFmtId="0" fontId="19" fillId="0" borderId="5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22" fillId="0" borderId="8" xfId="0" applyFont="1" applyBorder="1" applyAlignment="1">
      <alignment wrapText="1"/>
    </xf>
    <xf numFmtId="0" fontId="19" fillId="0" borderId="9" xfId="0" applyFont="1" applyBorder="1" applyAlignment="1">
      <alignment wrapText="1"/>
    </xf>
    <xf numFmtId="0" fontId="18" fillId="0" borderId="4" xfId="0" applyFont="1" applyFill="1" applyBorder="1" applyAlignment="1">
      <alignment wrapText="1"/>
    </xf>
    <xf numFmtId="49" fontId="18" fillId="0" borderId="4" xfId="0" applyNumberFormat="1" applyFont="1" applyBorder="1" applyAlignment="1">
      <alignment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22" fillId="0" borderId="7" xfId="0" applyFont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19" fillId="0" borderId="4" xfId="0" applyFont="1" applyFill="1" applyBorder="1" applyAlignment="1">
      <alignment wrapText="1"/>
    </xf>
    <xf numFmtId="0" fontId="19" fillId="0" borderId="10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21" fillId="0" borderId="7" xfId="0" applyFont="1" applyBorder="1" applyAlignment="1">
      <alignment wrapText="1"/>
    </xf>
    <xf numFmtId="166" fontId="19" fillId="0" borderId="11" xfId="0" applyNumberFormat="1" applyFont="1" applyFill="1" applyBorder="1"/>
    <xf numFmtId="166" fontId="19" fillId="0" borderId="12" xfId="0" applyNumberFormat="1" applyFont="1" applyFill="1" applyBorder="1"/>
    <xf numFmtId="4" fontId="19" fillId="0" borderId="2" xfId="0" applyNumberFormat="1" applyFont="1" applyFill="1" applyBorder="1"/>
    <xf numFmtId="166" fontId="19" fillId="0" borderId="2" xfId="0" applyNumberFormat="1" applyFont="1" applyFill="1" applyBorder="1"/>
    <xf numFmtId="166" fontId="19" fillId="0" borderId="13" xfId="0" applyNumberFormat="1" applyFont="1" applyFill="1" applyBorder="1"/>
    <xf numFmtId="166" fontId="5" fillId="0" borderId="2" xfId="0" applyNumberFormat="1" applyFont="1" applyFill="1" applyBorder="1"/>
    <xf numFmtId="166" fontId="5" fillId="0" borderId="13" xfId="0" applyNumberFormat="1" applyFont="1" applyFill="1" applyBorder="1"/>
    <xf numFmtId="166" fontId="19" fillId="0" borderId="4" xfId="0" applyNumberFormat="1" applyFont="1" applyFill="1" applyBorder="1"/>
    <xf numFmtId="166" fontId="19" fillId="0" borderId="1" xfId="0" applyNumberFormat="1" applyFont="1" applyFill="1" applyBorder="1"/>
    <xf numFmtId="166" fontId="19" fillId="0" borderId="14" xfId="0" applyNumberFormat="1" applyFont="1" applyFill="1" applyBorder="1"/>
    <xf numFmtId="166" fontId="5" fillId="0" borderId="7" xfId="0" applyNumberFormat="1" applyFont="1" applyFill="1" applyBorder="1"/>
    <xf numFmtId="166" fontId="5" fillId="0" borderId="15" xfId="0" applyNumberFormat="1" applyFont="1" applyFill="1" applyBorder="1"/>
    <xf numFmtId="166" fontId="5" fillId="0" borderId="16" xfId="0" applyNumberFormat="1" applyFont="1" applyFill="1" applyBorder="1"/>
    <xf numFmtId="166" fontId="22" fillId="0" borderId="17" xfId="0" applyNumberFormat="1" applyFont="1" applyFill="1" applyBorder="1"/>
    <xf numFmtId="166" fontId="22" fillId="0" borderId="18" xfId="0" applyNumberFormat="1" applyFont="1" applyFill="1" applyBorder="1"/>
    <xf numFmtId="166" fontId="22" fillId="0" borderId="19" xfId="0" applyNumberFormat="1" applyFont="1" applyFill="1" applyBorder="1"/>
    <xf numFmtId="166" fontId="19" fillId="0" borderId="20" xfId="0" applyNumberFormat="1" applyFont="1" applyFill="1" applyBorder="1"/>
    <xf numFmtId="166" fontId="19" fillId="0" borderId="21" xfId="0" applyNumberFormat="1" applyFont="1" applyFill="1" applyBorder="1"/>
    <xf numFmtId="166" fontId="19" fillId="0" borderId="22" xfId="0" applyNumberFormat="1" applyFont="1" applyFill="1" applyBorder="1"/>
    <xf numFmtId="164" fontId="22" fillId="0" borderId="7" xfId="0" applyNumberFormat="1" applyFont="1" applyFill="1" applyBorder="1"/>
    <xf numFmtId="164" fontId="22" fillId="0" borderId="23" xfId="0" applyNumberFormat="1" applyFont="1" applyFill="1" applyBorder="1"/>
    <xf numFmtId="164" fontId="22" fillId="0" borderId="15" xfId="0" applyNumberFormat="1" applyFont="1" applyFill="1" applyBorder="1"/>
    <xf numFmtId="0" fontId="20" fillId="0" borderId="22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9" fontId="19" fillId="0" borderId="25" xfId="0" applyNumberFormat="1" applyFont="1" applyFill="1" applyBorder="1" applyAlignment="1">
      <alignment horizontal="center" vertical="center" wrapText="1"/>
    </xf>
    <xf numFmtId="9" fontId="11" fillId="0" borderId="13" xfId="0" applyNumberFormat="1" applyFont="1" applyFill="1" applyBorder="1" applyAlignment="1">
      <alignment horizontal="center" vertical="center"/>
    </xf>
    <xf numFmtId="9" fontId="17" fillId="0" borderId="26" xfId="0" applyNumberFormat="1" applyFont="1" applyFill="1" applyBorder="1" applyAlignment="1">
      <alignment horizontal="center" vertical="center"/>
    </xf>
    <xf numFmtId="9" fontId="19" fillId="0" borderId="26" xfId="0" applyNumberFormat="1" applyFont="1" applyFill="1" applyBorder="1" applyAlignment="1">
      <alignment horizontal="center" vertical="center"/>
    </xf>
    <xf numFmtId="9" fontId="20" fillId="0" borderId="26" xfId="0" applyNumberFormat="1" applyFont="1" applyFill="1" applyBorder="1" applyAlignment="1">
      <alignment horizontal="center" vertical="center"/>
    </xf>
    <xf numFmtId="9" fontId="20" fillId="0" borderId="27" xfId="0" applyNumberFormat="1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9" fontId="19" fillId="0" borderId="30" xfId="0" applyNumberFormat="1" applyFont="1" applyFill="1" applyBorder="1" applyAlignment="1">
      <alignment horizontal="center" vertical="center"/>
    </xf>
    <xf numFmtId="0" fontId="19" fillId="0" borderId="11" xfId="0" applyFont="1" applyFill="1" applyBorder="1"/>
    <xf numFmtId="166" fontId="19" fillId="0" borderId="3" xfId="0" applyNumberFormat="1" applyFont="1" applyFill="1" applyBorder="1"/>
    <xf numFmtId="0" fontId="23" fillId="0" borderId="2" xfId="0" applyFont="1" applyFill="1" applyBorder="1"/>
    <xf numFmtId="166" fontId="23" fillId="0" borderId="4" xfId="0" applyNumberFormat="1" applyFont="1" applyFill="1" applyBorder="1"/>
    <xf numFmtId="0" fontId="22" fillId="0" borderId="2" xfId="0" applyFont="1" applyFill="1" applyBorder="1"/>
    <xf numFmtId="9" fontId="19" fillId="0" borderId="26" xfId="0" applyNumberFormat="1" applyFont="1" applyFill="1" applyBorder="1" applyAlignment="1">
      <alignment horizontal="center" vertical="center" wrapText="1"/>
    </xf>
    <xf numFmtId="4" fontId="19" fillId="0" borderId="31" xfId="0" applyNumberFormat="1" applyFont="1" applyFill="1" applyBorder="1"/>
    <xf numFmtId="4" fontId="19" fillId="0" borderId="32" xfId="0" applyNumberFormat="1" applyFont="1" applyFill="1" applyBorder="1"/>
    <xf numFmtId="166" fontId="19" fillId="0" borderId="31" xfId="0" applyNumberFormat="1" applyFont="1" applyFill="1" applyBorder="1"/>
    <xf numFmtId="0" fontId="26" fillId="0" borderId="2" xfId="0" applyFont="1" applyFill="1" applyBorder="1"/>
    <xf numFmtId="166" fontId="5" fillId="0" borderId="4" xfId="0" applyNumberFormat="1" applyFont="1" applyFill="1" applyBorder="1"/>
    <xf numFmtId="166" fontId="5" fillId="0" borderId="31" xfId="0" applyNumberFormat="1" applyFont="1" applyFill="1" applyBorder="1"/>
    <xf numFmtId="0" fontId="5" fillId="0" borderId="2" xfId="0" applyFont="1" applyFill="1" applyBorder="1"/>
    <xf numFmtId="3" fontId="19" fillId="0" borderId="2" xfId="0" applyNumberFormat="1" applyFont="1" applyFill="1" applyBorder="1"/>
    <xf numFmtId="3" fontId="19" fillId="0" borderId="22" xfId="0" applyNumberFormat="1" applyFont="1" applyFill="1" applyBorder="1"/>
    <xf numFmtId="166" fontId="19" fillId="0" borderId="33" xfId="0" applyNumberFormat="1" applyFont="1" applyFill="1" applyBorder="1"/>
    <xf numFmtId="0" fontId="5" fillId="0" borderId="23" xfId="0" applyFont="1" applyFill="1" applyBorder="1"/>
    <xf numFmtId="0" fontId="22" fillId="0" borderId="18" xfId="0" applyFont="1" applyFill="1" applyBorder="1"/>
    <xf numFmtId="166" fontId="22" fillId="0" borderId="8" xfId="0" applyNumberFormat="1" applyFont="1" applyFill="1" applyBorder="1"/>
    <xf numFmtId="166" fontId="19" fillId="0" borderId="34" xfId="0" applyNumberFormat="1" applyFont="1" applyFill="1" applyBorder="1"/>
    <xf numFmtId="0" fontId="19" fillId="0" borderId="20" xfId="0" applyFont="1" applyFill="1" applyBorder="1"/>
    <xf numFmtId="166" fontId="19" fillId="0" borderId="9" xfId="0" applyNumberFormat="1" applyFont="1" applyFill="1" applyBorder="1"/>
    <xf numFmtId="166" fontId="19" fillId="0" borderId="35" xfId="0" applyNumberFormat="1" applyFont="1" applyFill="1" applyBorder="1"/>
    <xf numFmtId="0" fontId="5" fillId="0" borderId="26" xfId="0" applyFont="1" applyFill="1" applyBorder="1" applyAlignment="1">
      <alignment horizontal="center" vertical="center"/>
    </xf>
    <xf numFmtId="0" fontId="6" fillId="0" borderId="22" xfId="0" applyFont="1" applyFill="1" applyBorder="1"/>
    <xf numFmtId="9" fontId="20" fillId="0" borderId="36" xfId="0" applyNumberFormat="1" applyFont="1" applyFill="1" applyBorder="1" applyAlignment="1">
      <alignment horizontal="center" vertical="center"/>
    </xf>
    <xf numFmtId="166" fontId="19" fillId="0" borderId="5" xfId="0" applyNumberFormat="1" applyFont="1" applyFill="1" applyBorder="1"/>
    <xf numFmtId="166" fontId="19" fillId="0" borderId="37" xfId="0" applyNumberFormat="1" applyFont="1" applyFill="1" applyBorder="1"/>
    <xf numFmtId="166" fontId="19" fillId="0" borderId="38" xfId="0" applyNumberFormat="1" applyFont="1" applyFill="1" applyBorder="1"/>
    <xf numFmtId="0" fontId="20" fillId="0" borderId="28" xfId="0" applyFont="1" applyFill="1" applyBorder="1" applyAlignment="1">
      <alignment horizontal="center" vertical="center"/>
    </xf>
    <xf numFmtId="166" fontId="5" fillId="0" borderId="23" xfId="0" applyNumberFormat="1" applyFont="1" applyFill="1" applyBorder="1"/>
    <xf numFmtId="0" fontId="7" fillId="0" borderId="23" xfId="0" applyFont="1" applyFill="1" applyBorder="1"/>
    <xf numFmtId="0" fontId="24" fillId="0" borderId="28" xfId="0" applyFont="1" applyFill="1" applyBorder="1" applyAlignment="1">
      <alignment horizontal="center" vertical="center"/>
    </xf>
    <xf numFmtId="164" fontId="22" fillId="0" borderId="16" xfId="0" applyNumberFormat="1" applyFont="1" applyFill="1" applyBorder="1"/>
    <xf numFmtId="166" fontId="19" fillId="0" borderId="10" xfId="0" applyNumberFormat="1" applyFont="1" applyFill="1" applyBorder="1"/>
    <xf numFmtId="0" fontId="19" fillId="0" borderId="22" xfId="0" applyFont="1" applyFill="1" applyBorder="1"/>
    <xf numFmtId="9" fontId="19" fillId="0" borderId="36" xfId="0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wrapText="1"/>
    </xf>
    <xf numFmtId="9" fontId="20" fillId="0" borderId="40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/>
    <xf numFmtId="0" fontId="15" fillId="0" borderId="23" xfId="0" applyFont="1" applyFill="1" applyBorder="1" applyAlignment="1">
      <alignment wrapText="1"/>
    </xf>
    <xf numFmtId="0" fontId="13" fillId="0" borderId="28" xfId="0" applyFont="1" applyFill="1" applyBorder="1"/>
    <xf numFmtId="0" fontId="0" fillId="0" borderId="0" xfId="0" applyFill="1" applyAlignment="1">
      <alignment vertical="top" wrapText="1"/>
    </xf>
    <xf numFmtId="0" fontId="20" fillId="0" borderId="5" xfId="0" applyFont="1" applyFill="1" applyBorder="1" applyAlignment="1">
      <alignment horizontal="center" vertical="center"/>
    </xf>
    <xf numFmtId="9" fontId="18" fillId="0" borderId="26" xfId="0" applyNumberFormat="1" applyFont="1" applyFill="1" applyBorder="1" applyAlignment="1">
      <alignment horizontal="center" vertical="center" wrapText="1"/>
    </xf>
    <xf numFmtId="4" fontId="23" fillId="0" borderId="4" xfId="0" applyNumberFormat="1" applyFont="1" applyFill="1" applyBorder="1"/>
    <xf numFmtId="4" fontId="23" fillId="0" borderId="32" xfId="0" applyNumberFormat="1" applyFont="1" applyFill="1" applyBorder="1"/>
    <xf numFmtId="4" fontId="23" fillId="0" borderId="31" xfId="0" applyNumberFormat="1" applyFont="1" applyFill="1" applyBorder="1"/>
    <xf numFmtId="4" fontId="23" fillId="0" borderId="2" xfId="0" applyNumberFormat="1" applyFont="1" applyFill="1" applyBorder="1"/>
    <xf numFmtId="0" fontId="5" fillId="0" borderId="41" xfId="0" applyFont="1" applyFill="1" applyBorder="1" applyAlignment="1">
      <alignment wrapText="1"/>
    </xf>
    <xf numFmtId="0" fontId="5" fillId="4" borderId="23" xfId="0" applyFont="1" applyFill="1" applyBorder="1" applyAlignment="1">
      <alignment wrapText="1"/>
    </xf>
    <xf numFmtId="0" fontId="20" fillId="4" borderId="28" xfId="0" applyFont="1" applyFill="1" applyBorder="1" applyAlignment="1">
      <alignment horizontal="center" vertical="center"/>
    </xf>
    <xf numFmtId="166" fontId="5" fillId="4" borderId="7" xfId="0" applyNumberFormat="1" applyFont="1" applyFill="1" applyBorder="1"/>
    <xf numFmtId="166" fontId="5" fillId="4" borderId="16" xfId="0" applyNumberFormat="1" applyFont="1" applyFill="1" applyBorder="1"/>
    <xf numFmtId="166" fontId="5" fillId="4" borderId="23" xfId="0" applyNumberFormat="1" applyFont="1" applyFill="1" applyBorder="1"/>
    <xf numFmtId="166" fontId="5" fillId="4" borderId="15" xfId="0" applyNumberFormat="1" applyFont="1" applyFill="1" applyBorder="1"/>
    <xf numFmtId="166" fontId="5" fillId="4" borderId="4" xfId="0" applyNumberFormat="1" applyFont="1" applyFill="1" applyBorder="1"/>
    <xf numFmtId="166" fontId="5" fillId="4" borderId="13" xfId="0" applyNumberFormat="1" applyFont="1" applyFill="1" applyBorder="1"/>
    <xf numFmtId="166" fontId="5" fillId="4" borderId="31" xfId="0" applyNumberFormat="1" applyFont="1" applyFill="1" applyBorder="1"/>
    <xf numFmtId="166" fontId="5" fillId="4" borderId="2" xfId="0" applyNumberFormat="1" applyFont="1" applyFill="1" applyBorder="1"/>
    <xf numFmtId="0" fontId="6" fillId="0" borderId="0" xfId="0" applyFont="1" applyAlignment="1"/>
    <xf numFmtId="0" fontId="16" fillId="0" borderId="0" xfId="0" applyFont="1" applyFill="1" applyBorder="1" applyAlignment="1"/>
    <xf numFmtId="0" fontId="0" fillId="0" borderId="0" xfId="0" applyAlignment="1"/>
    <xf numFmtId="0" fontId="26" fillId="4" borderId="2" xfId="0" applyFont="1" applyFill="1" applyBorder="1"/>
    <xf numFmtId="0" fontId="19" fillId="4" borderId="2" xfId="0" applyFont="1" applyFill="1" applyBorder="1" applyAlignment="1">
      <alignment horizontal="center" vertical="center"/>
    </xf>
    <xf numFmtId="165" fontId="19" fillId="0" borderId="12" xfId="0" applyNumberFormat="1" applyFont="1" applyFill="1" applyBorder="1"/>
    <xf numFmtId="165" fontId="23" fillId="0" borderId="31" xfId="0" applyNumberFormat="1" applyFont="1" applyFill="1" applyBorder="1"/>
    <xf numFmtId="165" fontId="23" fillId="0" borderId="32" xfId="0" applyNumberFormat="1" applyFont="1" applyFill="1" applyBorder="1"/>
    <xf numFmtId="165" fontId="23" fillId="0" borderId="13" xfId="0" applyNumberFormat="1" applyFont="1" applyFill="1" applyBorder="1"/>
    <xf numFmtId="165" fontId="19" fillId="0" borderId="13" xfId="0" applyNumberFormat="1" applyFont="1" applyFill="1" applyBorder="1"/>
    <xf numFmtId="165" fontId="5" fillId="0" borderId="15" xfId="0" applyNumberFormat="1" applyFont="1" applyFill="1" applyBorder="1"/>
    <xf numFmtId="165" fontId="22" fillId="0" borderId="19" xfId="0" applyNumberFormat="1" applyFont="1" applyFill="1" applyBorder="1"/>
    <xf numFmtId="165" fontId="19" fillId="0" borderId="21" xfId="0" applyNumberFormat="1" applyFont="1" applyFill="1" applyBorder="1"/>
    <xf numFmtId="165" fontId="5" fillId="0" borderId="13" xfId="0" applyNumberFormat="1" applyFont="1" applyFill="1" applyBorder="1"/>
    <xf numFmtId="165" fontId="19" fillId="0" borderId="32" xfId="0" applyNumberFormat="1" applyFont="1" applyFill="1" applyBorder="1"/>
    <xf numFmtId="165" fontId="19" fillId="0" borderId="37" xfId="0" applyNumberFormat="1" applyFont="1" applyFill="1" applyBorder="1"/>
    <xf numFmtId="165" fontId="5" fillId="0" borderId="16" xfId="0" applyNumberFormat="1" applyFont="1" applyFill="1" applyBorder="1"/>
    <xf numFmtId="165" fontId="22" fillId="0" borderId="15" xfId="0" applyNumberFormat="1" applyFont="1" applyFill="1" applyBorder="1"/>
    <xf numFmtId="165" fontId="19" fillId="0" borderId="14" xfId="0" applyNumberFormat="1" applyFont="1" applyFill="1" applyBorder="1"/>
    <xf numFmtId="165" fontId="5" fillId="4" borderId="13" xfId="0" applyNumberFormat="1" applyFont="1" applyFill="1" applyBorder="1"/>
    <xf numFmtId="165" fontId="23" fillId="0" borderId="32" xfId="0" applyNumberFormat="1" applyFont="1" applyFill="1" applyBorder="1" applyAlignment="1">
      <alignment horizontal="center"/>
    </xf>
    <xf numFmtId="165" fontId="5" fillId="0" borderId="32" xfId="0" applyNumberFormat="1" applyFont="1" applyFill="1" applyBorder="1" applyAlignment="1">
      <alignment horizontal="center"/>
    </xf>
    <xf numFmtId="165" fontId="19" fillId="0" borderId="32" xfId="0" applyNumberFormat="1" applyFont="1" applyFill="1" applyBorder="1" applyAlignment="1">
      <alignment horizontal="center"/>
    </xf>
    <xf numFmtId="165" fontId="5" fillId="0" borderId="16" xfId="0" applyNumberFormat="1" applyFont="1" applyFill="1" applyBorder="1" applyAlignment="1">
      <alignment horizontal="center"/>
    </xf>
    <xf numFmtId="165" fontId="5" fillId="4" borderId="42" xfId="0" applyNumberFormat="1" applyFont="1" applyFill="1" applyBorder="1" applyAlignment="1">
      <alignment horizontal="center"/>
    </xf>
    <xf numFmtId="165" fontId="19" fillId="0" borderId="31" xfId="0" applyNumberFormat="1" applyFont="1" applyFill="1" applyBorder="1"/>
    <xf numFmtId="165" fontId="19" fillId="0" borderId="3" xfId="0" applyNumberFormat="1" applyFont="1" applyFill="1" applyBorder="1"/>
    <xf numFmtId="165" fontId="19" fillId="0" borderId="11" xfId="0" applyNumberFormat="1" applyFont="1" applyFill="1" applyBorder="1"/>
    <xf numFmtId="165" fontId="23" fillId="0" borderId="2" xfId="0" applyNumberFormat="1" applyFont="1" applyFill="1" applyBorder="1"/>
    <xf numFmtId="165" fontId="19" fillId="0" borderId="2" xfId="0" applyNumberFormat="1" applyFont="1" applyFill="1" applyBorder="1"/>
    <xf numFmtId="165" fontId="5" fillId="0" borderId="31" xfId="0" applyNumberFormat="1" applyFont="1" applyFill="1" applyBorder="1"/>
    <xf numFmtId="165" fontId="5" fillId="0" borderId="2" xfId="0" applyNumberFormat="1" applyFont="1" applyFill="1" applyBorder="1"/>
    <xf numFmtId="165" fontId="19" fillId="0" borderId="33" xfId="0" applyNumberFormat="1" applyFont="1" applyFill="1" applyBorder="1"/>
    <xf numFmtId="165" fontId="19" fillId="0" borderId="1" xfId="0" applyNumberFormat="1" applyFont="1" applyFill="1" applyBorder="1"/>
    <xf numFmtId="165" fontId="22" fillId="0" borderId="17" xfId="0" applyNumberFormat="1" applyFont="1" applyFill="1" applyBorder="1"/>
    <xf numFmtId="165" fontId="22" fillId="0" borderId="18" xfId="0" applyNumberFormat="1" applyFont="1" applyFill="1" applyBorder="1"/>
    <xf numFmtId="165" fontId="19" fillId="0" borderId="35" xfId="0" applyNumberFormat="1" applyFont="1" applyFill="1" applyBorder="1"/>
    <xf numFmtId="165" fontId="19" fillId="0" borderId="20" xfId="0" applyNumberFormat="1" applyFont="1" applyFill="1" applyBorder="1"/>
    <xf numFmtId="165" fontId="19" fillId="0" borderId="38" xfId="0" applyNumberFormat="1" applyFont="1" applyFill="1" applyBorder="1"/>
    <xf numFmtId="165" fontId="19" fillId="0" borderId="22" xfId="0" applyNumberFormat="1" applyFont="1" applyFill="1" applyBorder="1"/>
    <xf numFmtId="165" fontId="5" fillId="0" borderId="7" xfId="0" applyNumberFormat="1" applyFont="1" applyFill="1" applyBorder="1"/>
    <xf numFmtId="165" fontId="5" fillId="0" borderId="23" xfId="0" applyNumberFormat="1" applyFont="1" applyFill="1" applyBorder="1"/>
    <xf numFmtId="165" fontId="22" fillId="0" borderId="16" xfId="0" applyNumberFormat="1" applyFont="1" applyFill="1" applyBorder="1"/>
    <xf numFmtId="165" fontId="22" fillId="0" borderId="23" xfId="0" applyNumberFormat="1" applyFont="1" applyFill="1" applyBorder="1"/>
    <xf numFmtId="165" fontId="5" fillId="4" borderId="16" xfId="0" applyNumberFormat="1" applyFont="1" applyFill="1" applyBorder="1"/>
    <xf numFmtId="165" fontId="5" fillId="4" borderId="23" xfId="0" applyNumberFormat="1" applyFont="1" applyFill="1" applyBorder="1"/>
    <xf numFmtId="165" fontId="5" fillId="4" borderId="15" xfId="0" applyNumberFormat="1" applyFont="1" applyFill="1" applyBorder="1"/>
    <xf numFmtId="165" fontId="5" fillId="4" borderId="31" xfId="0" applyNumberFormat="1" applyFont="1" applyFill="1" applyBorder="1"/>
    <xf numFmtId="165" fontId="5" fillId="4" borderId="2" xfId="0" applyNumberFormat="1" applyFont="1" applyFill="1" applyBorder="1"/>
    <xf numFmtId="0" fontId="8" fillId="0" borderId="0" xfId="0" applyFont="1" applyFill="1" applyAlignment="1">
      <alignment horizontal="center"/>
    </xf>
    <xf numFmtId="0" fontId="0" fillId="0" borderId="0" xfId="0" applyFill="1" applyAlignment="1"/>
    <xf numFmtId="0" fontId="28" fillId="0" borderId="43" xfId="1" applyFont="1" applyFill="1" applyBorder="1" applyAlignment="1">
      <alignment horizontal="center" vertical="center" wrapText="1"/>
    </xf>
    <xf numFmtId="166" fontId="19" fillId="5" borderId="4" xfId="0" applyNumberFormat="1" applyFont="1" applyFill="1" applyBorder="1"/>
    <xf numFmtId="0" fontId="29" fillId="0" borderId="44" xfId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165" fontId="19" fillId="0" borderId="58" xfId="0" applyNumberFormat="1" applyFont="1" applyFill="1" applyBorder="1" applyAlignment="1">
      <alignment horizontal="center"/>
    </xf>
    <xf numFmtId="165" fontId="5" fillId="0" borderId="42" xfId="0" applyNumberFormat="1" applyFont="1" applyFill="1" applyBorder="1" applyAlignment="1">
      <alignment horizontal="center"/>
    </xf>
    <xf numFmtId="165" fontId="22" fillId="0" borderId="59" xfId="0" applyNumberFormat="1" applyFont="1" applyFill="1" applyBorder="1" applyAlignment="1">
      <alignment horizontal="center"/>
    </xf>
    <xf numFmtId="165" fontId="19" fillId="0" borderId="60" xfId="0" applyNumberFormat="1" applyFont="1" applyFill="1" applyBorder="1" applyAlignment="1">
      <alignment horizontal="center"/>
    </xf>
    <xf numFmtId="165" fontId="19" fillId="0" borderId="24" xfId="0" applyNumberFormat="1" applyFont="1" applyFill="1" applyBorder="1" applyAlignment="1">
      <alignment horizontal="center"/>
    </xf>
    <xf numFmtId="165" fontId="22" fillId="0" borderId="42" xfId="0" applyNumberFormat="1" applyFont="1" applyFill="1" applyBorder="1" applyAlignment="1">
      <alignment horizontal="center"/>
    </xf>
    <xf numFmtId="165" fontId="19" fillId="0" borderId="56" xfId="0" applyNumberFormat="1" applyFont="1" applyFill="1" applyBorder="1" applyAlignment="1">
      <alignment horizontal="center"/>
    </xf>
    <xf numFmtId="165" fontId="5" fillId="4" borderId="32" xfId="0" applyNumberFormat="1" applyFont="1" applyFill="1" applyBorder="1" applyAlignment="1">
      <alignment horizontal="center"/>
    </xf>
    <xf numFmtId="165" fontId="19" fillId="0" borderId="61" xfId="0" applyNumberFormat="1" applyFont="1" applyFill="1" applyBorder="1" applyAlignment="1">
      <alignment horizontal="center"/>
    </xf>
    <xf numFmtId="165" fontId="19" fillId="0" borderId="63" xfId="0" applyNumberFormat="1" applyFont="1" applyFill="1" applyBorder="1"/>
    <xf numFmtId="165" fontId="19" fillId="0" borderId="49" xfId="0" applyNumberFormat="1" applyFont="1" applyFill="1" applyBorder="1"/>
    <xf numFmtId="165" fontId="19" fillId="0" borderId="64" xfId="0" applyNumberFormat="1" applyFont="1" applyFill="1" applyBorder="1"/>
    <xf numFmtId="165" fontId="19" fillId="0" borderId="4" xfId="0" applyNumberFormat="1" applyFont="1" applyFill="1" applyBorder="1"/>
    <xf numFmtId="165" fontId="19" fillId="0" borderId="54" xfId="0" applyNumberFormat="1" applyFont="1" applyFill="1" applyBorder="1" applyAlignment="1">
      <alignment horizontal="center"/>
    </xf>
    <xf numFmtId="165" fontId="19" fillId="0" borderId="43" xfId="0" applyNumberFormat="1" applyFont="1" applyFill="1" applyBorder="1" applyAlignment="1">
      <alignment horizontal="center"/>
    </xf>
    <xf numFmtId="4" fontId="19" fillId="0" borderId="13" xfId="0" applyNumberFormat="1" applyFont="1" applyFill="1" applyBorder="1"/>
    <xf numFmtId="166" fontId="23" fillId="0" borderId="31" xfId="0" applyNumberFormat="1" applyFont="1" applyFill="1" applyBorder="1"/>
    <xf numFmtId="166" fontId="23" fillId="0" borderId="2" xfId="0" applyNumberFormat="1" applyFont="1" applyFill="1" applyBorder="1"/>
    <xf numFmtId="166" fontId="23" fillId="0" borderId="13" xfId="0" applyNumberFormat="1" applyFont="1" applyFill="1" applyBorder="1"/>
    <xf numFmtId="0" fontId="19" fillId="0" borderId="0" xfId="0" applyFont="1" applyFill="1" applyAlignment="1">
      <alignment horizontal="center"/>
    </xf>
    <xf numFmtId="166" fontId="19" fillId="0" borderId="46" xfId="0" applyNumberFormat="1" applyFont="1" applyFill="1" applyBorder="1"/>
    <xf numFmtId="166" fontId="19" fillId="0" borderId="43" xfId="0" applyNumberFormat="1" applyFont="1" applyFill="1" applyBorder="1"/>
    <xf numFmtId="166" fontId="19" fillId="0" borderId="62" xfId="0" applyNumberFormat="1" applyFont="1" applyFill="1" applyBorder="1"/>
    <xf numFmtId="166" fontId="19" fillId="0" borderId="50" xfId="0" applyNumberFormat="1" applyFont="1" applyFill="1" applyBorder="1"/>
    <xf numFmtId="166" fontId="23" fillId="0" borderId="43" xfId="0" applyNumberFormat="1" applyFont="1" applyFill="1" applyBorder="1"/>
    <xf numFmtId="4" fontId="23" fillId="0" borderId="43" xfId="0" applyNumberFormat="1" applyFont="1" applyFill="1" applyBorder="1"/>
    <xf numFmtId="166" fontId="5" fillId="0" borderId="43" xfId="0" applyNumberFormat="1" applyFont="1" applyFill="1" applyBorder="1"/>
    <xf numFmtId="166" fontId="5" fillId="0" borderId="57" xfId="0" applyNumberFormat="1" applyFont="1" applyFill="1" applyBorder="1"/>
    <xf numFmtId="166" fontId="22" fillId="0" borderId="47" xfId="0" applyNumberFormat="1" applyFont="1" applyFill="1" applyBorder="1"/>
    <xf numFmtId="166" fontId="19" fillId="0" borderId="51" xfId="0" applyNumberFormat="1" applyFont="1" applyFill="1" applyBorder="1"/>
    <xf numFmtId="164" fontId="22" fillId="0" borderId="57" xfId="0" applyNumberFormat="1" applyFont="1" applyFill="1" applyBorder="1"/>
    <xf numFmtId="166" fontId="19" fillId="0" borderId="44" xfId="0" applyNumberFormat="1" applyFont="1" applyFill="1" applyBorder="1"/>
    <xf numFmtId="166" fontId="5" fillId="4" borderId="57" xfId="0" applyNumberFormat="1" applyFont="1" applyFill="1" applyBorder="1"/>
    <xf numFmtId="166" fontId="5" fillId="4" borderId="43" xfId="0" applyNumberFormat="1" applyFont="1" applyFill="1" applyBorder="1"/>
    <xf numFmtId="0" fontId="30" fillId="0" borderId="0" xfId="1" applyFont="1" applyFill="1" applyAlignment="1">
      <alignment horizontal="center" wrapText="1"/>
    </xf>
    <xf numFmtId="0" fontId="19" fillId="0" borderId="50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vertical="center" wrapText="1"/>
    </xf>
    <xf numFmtId="0" fontId="19" fillId="0" borderId="5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9" fillId="0" borderId="52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20" fillId="0" borderId="5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 wrapText="1"/>
    </xf>
    <xf numFmtId="0" fontId="19" fillId="0" borderId="45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78E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showRuler="0" topLeftCell="A44" zoomScaleNormal="100" zoomScaleSheetLayoutView="100" workbookViewId="0">
      <selection activeCell="G80" sqref="G80"/>
    </sheetView>
  </sheetViews>
  <sheetFormatPr defaultRowHeight="12.75" x14ac:dyDescent="0.2"/>
  <cols>
    <col min="1" max="1" width="36.5703125" style="8" customWidth="1"/>
    <col min="2" max="2" width="18.28515625" style="10" customWidth="1"/>
    <col min="3" max="3" width="14.140625" customWidth="1"/>
    <col min="4" max="4" width="13" customWidth="1"/>
    <col min="5" max="5" width="12" customWidth="1"/>
    <col min="6" max="6" width="13.28515625" style="1" customWidth="1"/>
    <col min="7" max="7" width="12.85546875" customWidth="1"/>
    <col min="8" max="8" width="12.7109375" style="1" customWidth="1"/>
    <col min="9" max="9" width="11" style="1" customWidth="1"/>
    <col min="10" max="10" width="10.7109375" style="1" customWidth="1"/>
    <col min="11" max="11" width="11.5703125" style="1" customWidth="1"/>
    <col min="12" max="12" width="12.140625" style="1" customWidth="1"/>
    <col min="13" max="13" width="11.42578125" style="1" customWidth="1"/>
    <col min="14" max="14" width="10.5703125" style="5" customWidth="1"/>
  </cols>
  <sheetData>
    <row r="1" spans="1:14" ht="36.75" customHeight="1" x14ac:dyDescent="0.25">
      <c r="A1" s="223" t="s">
        <v>162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4" ht="14.25" customHeight="1" thickBot="1" x14ac:dyDescent="0.4">
      <c r="A2" s="12"/>
      <c r="B2" s="12"/>
      <c r="C2" s="12"/>
      <c r="D2" s="12"/>
      <c r="E2" s="183"/>
      <c r="F2" s="183"/>
      <c r="G2" s="183"/>
      <c r="H2" s="12"/>
      <c r="I2" s="12"/>
      <c r="J2" s="13"/>
      <c r="K2" s="183"/>
      <c r="L2" s="183"/>
      <c r="M2" s="208" t="s">
        <v>165</v>
      </c>
    </row>
    <row r="3" spans="1:14" ht="15.75" customHeight="1" x14ac:dyDescent="0.2">
      <c r="A3" s="245" t="s">
        <v>106</v>
      </c>
      <c r="B3" s="248" t="s">
        <v>107</v>
      </c>
      <c r="C3" s="248" t="s">
        <v>159</v>
      </c>
      <c r="D3" s="225" t="s">
        <v>119</v>
      </c>
      <c r="E3" s="224" t="s">
        <v>123</v>
      </c>
      <c r="F3" s="224"/>
      <c r="G3" s="224"/>
      <c r="H3" s="242" t="s">
        <v>122</v>
      </c>
      <c r="I3" s="236" t="s">
        <v>110</v>
      </c>
      <c r="J3" s="237"/>
      <c r="K3" s="238"/>
      <c r="L3" s="227" t="s">
        <v>111</v>
      </c>
      <c r="M3" s="228"/>
      <c r="N3" s="229"/>
    </row>
    <row r="4" spans="1:14" ht="35.25" customHeight="1" x14ac:dyDescent="0.2">
      <c r="A4" s="246"/>
      <c r="B4" s="249"/>
      <c r="C4" s="249"/>
      <c r="D4" s="226"/>
      <c r="E4" s="185" t="s">
        <v>163</v>
      </c>
      <c r="F4" s="185" t="s">
        <v>164</v>
      </c>
      <c r="G4" s="185" t="s">
        <v>117</v>
      </c>
      <c r="H4" s="243"/>
      <c r="I4" s="239"/>
      <c r="J4" s="240"/>
      <c r="K4" s="241"/>
      <c r="L4" s="230" t="s">
        <v>137</v>
      </c>
      <c r="M4" s="232" t="s">
        <v>112</v>
      </c>
      <c r="N4" s="234" t="s">
        <v>138</v>
      </c>
    </row>
    <row r="5" spans="1:14" ht="36.75" customHeight="1" thickBot="1" x14ac:dyDescent="0.25">
      <c r="A5" s="247"/>
      <c r="B5" s="251"/>
      <c r="C5" s="250"/>
      <c r="D5" s="187" t="s">
        <v>108</v>
      </c>
      <c r="E5" s="188" t="s">
        <v>120</v>
      </c>
      <c r="F5" s="188" t="s">
        <v>120</v>
      </c>
      <c r="G5" s="188" t="s">
        <v>120</v>
      </c>
      <c r="H5" s="244"/>
      <c r="I5" s="117" t="s">
        <v>80</v>
      </c>
      <c r="J5" s="63" t="s">
        <v>129</v>
      </c>
      <c r="K5" s="64" t="s">
        <v>130</v>
      </c>
      <c r="L5" s="231"/>
      <c r="M5" s="233"/>
      <c r="N5" s="235"/>
    </row>
    <row r="6" spans="1:14" ht="29.25" customHeight="1" x14ac:dyDescent="0.2">
      <c r="A6" s="18" t="s">
        <v>88</v>
      </c>
      <c r="B6" s="74" t="s">
        <v>42</v>
      </c>
      <c r="C6" s="65" t="s">
        <v>109</v>
      </c>
      <c r="D6" s="75">
        <v>104524.7</v>
      </c>
      <c r="E6" s="75">
        <v>103382</v>
      </c>
      <c r="F6" s="75">
        <v>89438.3</v>
      </c>
      <c r="G6" s="212">
        <v>102260</v>
      </c>
      <c r="H6" s="189">
        <f t="shared" ref="H6:H35" si="0">G6/D6</f>
        <v>0.97833335087304729</v>
      </c>
      <c r="I6" s="75">
        <v>105110</v>
      </c>
      <c r="J6" s="41">
        <v>108690</v>
      </c>
      <c r="K6" s="42">
        <v>112556</v>
      </c>
      <c r="L6" s="160">
        <f t="shared" ref="L6:L41" si="1">I6/G6</f>
        <v>1.0278701349501271</v>
      </c>
      <c r="M6" s="161">
        <f>J6/I6</f>
        <v>1.0340595566549329</v>
      </c>
      <c r="N6" s="139">
        <f>K6/J6</f>
        <v>1.0355690495905787</v>
      </c>
    </row>
    <row r="7" spans="1:14" ht="19.5" customHeight="1" x14ac:dyDescent="0.2">
      <c r="A7" s="19" t="s">
        <v>160</v>
      </c>
      <c r="B7" s="76"/>
      <c r="C7" s="66"/>
      <c r="D7" s="77">
        <v>78054.399999999994</v>
      </c>
      <c r="E7" s="77">
        <v>76671.100000000006</v>
      </c>
      <c r="F7" s="77">
        <v>66326.5</v>
      </c>
      <c r="G7" s="213">
        <v>75839</v>
      </c>
      <c r="H7" s="154">
        <f t="shared" si="0"/>
        <v>0.97161723105936382</v>
      </c>
      <c r="I7" s="205">
        <v>77764</v>
      </c>
      <c r="J7" s="206">
        <v>80139</v>
      </c>
      <c r="K7" s="207">
        <v>82652</v>
      </c>
      <c r="L7" s="140">
        <f t="shared" si="1"/>
        <v>1.0253827186539908</v>
      </c>
      <c r="M7" s="162">
        <f t="shared" ref="M7:M72" si="2">J7/I7</f>
        <v>1.0305411244277558</v>
      </c>
      <c r="N7" s="142">
        <f t="shared" ref="N7:N72" si="3">K7/J7</f>
        <v>1.0313580154481587</v>
      </c>
    </row>
    <row r="8" spans="1:14" ht="16.899999999999999" customHeight="1" x14ac:dyDescent="0.25">
      <c r="A8" s="20" t="s">
        <v>87</v>
      </c>
      <c r="B8" s="78"/>
      <c r="C8" s="67"/>
      <c r="D8" s="119">
        <v>44.17</v>
      </c>
      <c r="E8" s="119">
        <v>43</v>
      </c>
      <c r="F8" s="119">
        <v>43</v>
      </c>
      <c r="G8" s="214">
        <v>43</v>
      </c>
      <c r="H8" s="154">
        <f t="shared" si="0"/>
        <v>0.9735114330993887</v>
      </c>
      <c r="I8" s="121">
        <v>42.6</v>
      </c>
      <c r="J8" s="122">
        <v>42.05</v>
      </c>
      <c r="K8" s="120">
        <v>41.41</v>
      </c>
      <c r="L8" s="140">
        <f t="shared" si="1"/>
        <v>0.99069767441860468</v>
      </c>
      <c r="M8" s="162">
        <f t="shared" si="2"/>
        <v>0.98708920187793414</v>
      </c>
      <c r="N8" s="141">
        <f t="shared" si="3"/>
        <v>0.98478002378121288</v>
      </c>
    </row>
    <row r="9" spans="1:14" ht="38.25" customHeight="1" x14ac:dyDescent="0.25">
      <c r="A9" s="24" t="s">
        <v>77</v>
      </c>
      <c r="B9" s="17" t="s">
        <v>89</v>
      </c>
      <c r="C9" s="118" t="s">
        <v>114</v>
      </c>
      <c r="D9" s="48">
        <v>11918</v>
      </c>
      <c r="E9" s="48">
        <v>12176</v>
      </c>
      <c r="F9" s="48">
        <v>10559.6</v>
      </c>
      <c r="G9" s="210">
        <v>11600</v>
      </c>
      <c r="H9" s="154">
        <f t="shared" si="0"/>
        <v>0.97331767075012587</v>
      </c>
      <c r="I9" s="80">
        <v>14890</v>
      </c>
      <c r="J9" s="43">
        <v>14900</v>
      </c>
      <c r="K9" s="81">
        <v>15750</v>
      </c>
      <c r="L9" s="159">
        <f t="shared" si="1"/>
        <v>1.2836206896551725</v>
      </c>
      <c r="M9" s="163">
        <f t="shared" si="2"/>
        <v>1.0006715916722633</v>
      </c>
      <c r="N9" s="148">
        <f t="shared" si="3"/>
        <v>1.0570469798657718</v>
      </c>
    </row>
    <row r="10" spans="1:14" ht="18.75" customHeight="1" x14ac:dyDescent="0.2">
      <c r="A10" s="19" t="s">
        <v>84</v>
      </c>
      <c r="B10" s="17" t="s">
        <v>68</v>
      </c>
      <c r="C10" s="68">
        <v>0.3</v>
      </c>
      <c r="D10" s="48">
        <v>3567.2</v>
      </c>
      <c r="E10" s="48">
        <v>3090</v>
      </c>
      <c r="F10" s="48">
        <v>3518.4</v>
      </c>
      <c r="G10" s="210">
        <v>3540</v>
      </c>
      <c r="H10" s="156">
        <f t="shared" si="0"/>
        <v>0.99237497196680879</v>
      </c>
      <c r="I10" s="80">
        <v>3941</v>
      </c>
      <c r="J10" s="43">
        <v>4373</v>
      </c>
      <c r="K10" s="204">
        <v>4548</v>
      </c>
      <c r="L10" s="159">
        <f t="shared" si="1"/>
        <v>1.1132768361581922</v>
      </c>
      <c r="M10" s="163">
        <f t="shared" si="2"/>
        <v>1.1096168485156053</v>
      </c>
      <c r="N10" s="143">
        <f t="shared" si="3"/>
        <v>1.0400182940772924</v>
      </c>
    </row>
    <row r="11" spans="1:14" ht="19.5" customHeight="1" x14ac:dyDescent="0.2">
      <c r="A11" s="19" t="s">
        <v>85</v>
      </c>
      <c r="B11" s="17" t="s">
        <v>13</v>
      </c>
      <c r="C11" s="68">
        <v>1</v>
      </c>
      <c r="D11" s="48">
        <v>4355.7</v>
      </c>
      <c r="E11" s="48">
        <v>4000</v>
      </c>
      <c r="F11" s="48">
        <v>4144.1000000000004</v>
      </c>
      <c r="G11" s="210">
        <v>4150</v>
      </c>
      <c r="H11" s="156">
        <f t="shared" si="0"/>
        <v>0.95277452533461904</v>
      </c>
      <c r="I11" s="82">
        <v>900</v>
      </c>
      <c r="J11" s="44">
        <v>0</v>
      </c>
      <c r="K11" s="45">
        <v>0</v>
      </c>
      <c r="L11" s="159">
        <f t="shared" si="1"/>
        <v>0.21686746987951808</v>
      </c>
      <c r="M11" s="163">
        <f t="shared" si="2"/>
        <v>0</v>
      </c>
      <c r="N11" s="143" t="e">
        <f t="shared" si="3"/>
        <v>#DIV/0!</v>
      </c>
    </row>
    <row r="12" spans="1:14" ht="18.75" customHeight="1" x14ac:dyDescent="0.2">
      <c r="A12" s="19" t="s">
        <v>7</v>
      </c>
      <c r="B12" s="17" t="s">
        <v>32</v>
      </c>
      <c r="C12" s="68">
        <v>1</v>
      </c>
      <c r="D12" s="48">
        <v>2641.8</v>
      </c>
      <c r="E12" s="48">
        <v>2490</v>
      </c>
      <c r="F12" s="48">
        <v>2494</v>
      </c>
      <c r="G12" s="210">
        <v>2500</v>
      </c>
      <c r="H12" s="156">
        <f t="shared" si="0"/>
        <v>0.94632447573624034</v>
      </c>
      <c r="I12" s="82">
        <v>2583</v>
      </c>
      <c r="J12" s="44">
        <v>2700</v>
      </c>
      <c r="K12" s="45">
        <v>2880</v>
      </c>
      <c r="L12" s="159">
        <f t="shared" si="1"/>
        <v>1.0331999999999999</v>
      </c>
      <c r="M12" s="163">
        <f t="shared" si="2"/>
        <v>1.0452961672473868</v>
      </c>
      <c r="N12" s="143">
        <f t="shared" si="3"/>
        <v>1.0666666666666667</v>
      </c>
    </row>
    <row r="13" spans="1:14" ht="16.5" customHeight="1" x14ac:dyDescent="0.2">
      <c r="A13" s="19" t="s">
        <v>78</v>
      </c>
      <c r="B13" s="17" t="s">
        <v>31</v>
      </c>
      <c r="C13" s="68">
        <v>1</v>
      </c>
      <c r="D13" s="48">
        <v>59.7</v>
      </c>
      <c r="E13" s="48">
        <v>90</v>
      </c>
      <c r="F13" s="48">
        <v>90.6</v>
      </c>
      <c r="G13" s="210">
        <v>110</v>
      </c>
      <c r="H13" s="156">
        <f t="shared" si="0"/>
        <v>1.8425460636515911</v>
      </c>
      <c r="I13" s="82">
        <v>1219</v>
      </c>
      <c r="J13" s="44">
        <v>1267</v>
      </c>
      <c r="K13" s="45">
        <v>1318</v>
      </c>
      <c r="L13" s="159">
        <f t="shared" si="1"/>
        <v>11.081818181818182</v>
      </c>
      <c r="M13" s="163">
        <f t="shared" si="2"/>
        <v>1.0393765381460214</v>
      </c>
      <c r="N13" s="143">
        <f t="shared" si="3"/>
        <v>1.0402525651144436</v>
      </c>
    </row>
    <row r="14" spans="1:14" ht="27" customHeight="1" x14ac:dyDescent="0.2">
      <c r="A14" s="19" t="s">
        <v>125</v>
      </c>
      <c r="B14" s="17" t="s">
        <v>124</v>
      </c>
      <c r="C14" s="68">
        <v>1</v>
      </c>
      <c r="D14" s="48">
        <v>2012.1</v>
      </c>
      <c r="E14" s="48">
        <v>2000</v>
      </c>
      <c r="F14" s="48">
        <v>1611.2</v>
      </c>
      <c r="G14" s="210">
        <v>2020</v>
      </c>
      <c r="H14" s="156">
        <f t="shared" si="0"/>
        <v>1.003926246210427</v>
      </c>
      <c r="I14" s="82">
        <v>2040</v>
      </c>
      <c r="J14" s="44">
        <v>2060</v>
      </c>
      <c r="K14" s="45">
        <v>2080</v>
      </c>
      <c r="L14" s="159">
        <f t="shared" si="1"/>
        <v>1.0099009900990099</v>
      </c>
      <c r="M14" s="163">
        <f t="shared" si="2"/>
        <v>1.0098039215686274</v>
      </c>
      <c r="N14" s="143">
        <f t="shared" si="3"/>
        <v>1.0097087378640777</v>
      </c>
    </row>
    <row r="15" spans="1:14" ht="16.5" customHeight="1" x14ac:dyDescent="0.2">
      <c r="A15" s="19" t="s">
        <v>48</v>
      </c>
      <c r="B15" s="17" t="s">
        <v>49</v>
      </c>
      <c r="C15" s="68">
        <v>0.05</v>
      </c>
      <c r="D15" s="48">
        <v>489.9</v>
      </c>
      <c r="E15" s="48">
        <v>520</v>
      </c>
      <c r="F15" s="48">
        <v>447.4</v>
      </c>
      <c r="G15" s="210">
        <v>520</v>
      </c>
      <c r="H15" s="156">
        <f t="shared" si="0"/>
        <v>1.0614411104307002</v>
      </c>
      <c r="I15" s="82">
        <v>530</v>
      </c>
      <c r="J15" s="44">
        <v>540</v>
      </c>
      <c r="K15" s="45">
        <v>550</v>
      </c>
      <c r="L15" s="159">
        <f t="shared" si="1"/>
        <v>1.0192307692307692</v>
      </c>
      <c r="M15" s="163">
        <f t="shared" si="2"/>
        <v>1.0188679245283019</v>
      </c>
      <c r="N15" s="143">
        <f t="shared" si="3"/>
        <v>1.0185185185185186</v>
      </c>
    </row>
    <row r="16" spans="1:14" ht="17.25" customHeight="1" x14ac:dyDescent="0.2">
      <c r="A16" s="19" t="s">
        <v>83</v>
      </c>
      <c r="B16" s="17" t="s">
        <v>90</v>
      </c>
      <c r="C16" s="68">
        <v>1</v>
      </c>
      <c r="D16" s="48">
        <v>5459.5</v>
      </c>
      <c r="E16" s="48">
        <v>5624</v>
      </c>
      <c r="F16" s="48">
        <v>5925.9</v>
      </c>
      <c r="G16" s="210">
        <v>6200</v>
      </c>
      <c r="H16" s="156">
        <f t="shared" si="0"/>
        <v>1.1356351314222914</v>
      </c>
      <c r="I16" s="82">
        <v>6300</v>
      </c>
      <c r="J16" s="44">
        <v>6360</v>
      </c>
      <c r="K16" s="45">
        <v>6420</v>
      </c>
      <c r="L16" s="159">
        <f t="shared" si="1"/>
        <v>1.0161290322580645</v>
      </c>
      <c r="M16" s="163">
        <f t="shared" si="2"/>
        <v>1.0095238095238095</v>
      </c>
      <c r="N16" s="143">
        <f t="shared" si="3"/>
        <v>1.0094339622641511</v>
      </c>
    </row>
    <row r="17" spans="1:14" ht="17.25" customHeight="1" x14ac:dyDescent="0.2">
      <c r="A17" s="19" t="s">
        <v>86</v>
      </c>
      <c r="B17" s="17" t="s">
        <v>91</v>
      </c>
      <c r="C17" s="68">
        <v>1</v>
      </c>
      <c r="D17" s="48">
        <v>5366.6</v>
      </c>
      <c r="E17" s="48">
        <v>4296</v>
      </c>
      <c r="F17" s="48">
        <v>4048.6</v>
      </c>
      <c r="G17" s="210">
        <v>4900</v>
      </c>
      <c r="H17" s="156">
        <f t="shared" si="0"/>
        <v>0.913054820556777</v>
      </c>
      <c r="I17" s="82">
        <v>5000</v>
      </c>
      <c r="J17" s="44">
        <v>5140</v>
      </c>
      <c r="K17" s="45">
        <v>5186</v>
      </c>
      <c r="L17" s="159">
        <f t="shared" si="1"/>
        <v>1.0204081632653061</v>
      </c>
      <c r="M17" s="163">
        <f t="shared" si="2"/>
        <v>1.028</v>
      </c>
      <c r="N17" s="143">
        <f t="shared" si="3"/>
        <v>1.0089494163424124</v>
      </c>
    </row>
    <row r="18" spans="1:14" ht="18" customHeight="1" x14ac:dyDescent="0.25">
      <c r="A18" s="21" t="s">
        <v>61</v>
      </c>
      <c r="B18" s="83" t="s">
        <v>76</v>
      </c>
      <c r="C18" s="68"/>
      <c r="D18" s="84">
        <f>SUM(D19:D26)</f>
        <v>4317.0999999999995</v>
      </c>
      <c r="E18" s="84">
        <f>SUM(E19:E26)</f>
        <v>2480</v>
      </c>
      <c r="F18" s="84">
        <f>SUM(F19:F26)</f>
        <v>2455</v>
      </c>
      <c r="G18" s="215">
        <f>SUM(G19:G26)</f>
        <v>2580</v>
      </c>
      <c r="H18" s="155">
        <f t="shared" si="0"/>
        <v>0.59762340460031049</v>
      </c>
      <c r="I18" s="85">
        <f>SUM(I19:I26)</f>
        <v>2610</v>
      </c>
      <c r="J18" s="46">
        <f>SUM(J19:J26)</f>
        <v>2660</v>
      </c>
      <c r="K18" s="47">
        <f>SUM(K19:K26)</f>
        <v>2710</v>
      </c>
      <c r="L18" s="164">
        <f t="shared" si="1"/>
        <v>1.0116279069767442</v>
      </c>
      <c r="M18" s="165">
        <f t="shared" si="2"/>
        <v>1.0191570881226053</v>
      </c>
      <c r="N18" s="147">
        <f t="shared" si="3"/>
        <v>1.018796992481203</v>
      </c>
    </row>
    <row r="19" spans="1:14" ht="20.25" customHeight="1" x14ac:dyDescent="0.2">
      <c r="A19" s="30" t="s">
        <v>0</v>
      </c>
      <c r="B19" s="17" t="s">
        <v>135</v>
      </c>
      <c r="C19" s="68">
        <v>1</v>
      </c>
      <c r="D19" s="48">
        <v>2441.6</v>
      </c>
      <c r="E19" s="48">
        <v>2400</v>
      </c>
      <c r="F19" s="48">
        <v>2382.4</v>
      </c>
      <c r="G19" s="210">
        <v>2500</v>
      </c>
      <c r="H19" s="156">
        <f t="shared" si="0"/>
        <v>1.0239187418086502</v>
      </c>
      <c r="I19" s="82">
        <v>2550</v>
      </c>
      <c r="J19" s="44">
        <v>2600</v>
      </c>
      <c r="K19" s="45">
        <v>2650</v>
      </c>
      <c r="L19" s="159">
        <f t="shared" si="1"/>
        <v>1.02</v>
      </c>
      <c r="M19" s="163">
        <f t="shared" si="2"/>
        <v>1.0196078431372548</v>
      </c>
      <c r="N19" s="143">
        <f t="shared" si="3"/>
        <v>1.0192307692307692</v>
      </c>
    </row>
    <row r="20" spans="1:14" ht="27.75" customHeight="1" x14ac:dyDescent="0.2">
      <c r="A20" s="22" t="s">
        <v>116</v>
      </c>
      <c r="B20" s="17" t="s">
        <v>92</v>
      </c>
      <c r="C20" s="68">
        <v>1</v>
      </c>
      <c r="D20" s="48">
        <v>59.7</v>
      </c>
      <c r="E20" s="48">
        <v>45</v>
      </c>
      <c r="F20" s="48">
        <v>37.6</v>
      </c>
      <c r="G20" s="210">
        <v>45</v>
      </c>
      <c r="H20" s="156">
        <f t="shared" si="0"/>
        <v>0.75376884422110546</v>
      </c>
      <c r="I20" s="82">
        <v>50</v>
      </c>
      <c r="J20" s="44">
        <v>50</v>
      </c>
      <c r="K20" s="45">
        <v>50</v>
      </c>
      <c r="L20" s="159">
        <f t="shared" si="1"/>
        <v>1.1111111111111112</v>
      </c>
      <c r="M20" s="163">
        <f t="shared" si="2"/>
        <v>1</v>
      </c>
      <c r="N20" s="143">
        <f t="shared" si="3"/>
        <v>1</v>
      </c>
    </row>
    <row r="21" spans="1:14" ht="16.5" customHeight="1" x14ac:dyDescent="0.2">
      <c r="A21" s="22" t="s">
        <v>79</v>
      </c>
      <c r="B21" s="17" t="s">
        <v>81</v>
      </c>
      <c r="C21" s="68">
        <v>0.5</v>
      </c>
      <c r="D21" s="48">
        <v>1790.8</v>
      </c>
      <c r="E21" s="48">
        <v>0</v>
      </c>
      <c r="F21" s="48">
        <v>0</v>
      </c>
      <c r="G21" s="210">
        <v>0</v>
      </c>
      <c r="H21" s="156">
        <f t="shared" si="0"/>
        <v>0</v>
      </c>
      <c r="I21" s="82">
        <v>0</v>
      </c>
      <c r="J21" s="44">
        <v>0</v>
      </c>
      <c r="K21" s="45">
        <v>0</v>
      </c>
      <c r="L21" s="159" t="e">
        <f t="shared" si="1"/>
        <v>#DIV/0!</v>
      </c>
      <c r="M21" s="163" t="s">
        <v>118</v>
      </c>
      <c r="N21" s="143" t="s">
        <v>118</v>
      </c>
    </row>
    <row r="22" spans="1:14" ht="38.25" hidden="1" customHeight="1" x14ac:dyDescent="0.2">
      <c r="A22" s="22" t="s">
        <v>62</v>
      </c>
      <c r="B22" s="17" t="s">
        <v>57</v>
      </c>
      <c r="C22" s="68">
        <v>0.5</v>
      </c>
      <c r="D22" s="48"/>
      <c r="E22" s="48"/>
      <c r="F22" s="48"/>
      <c r="G22" s="210"/>
      <c r="H22" s="156" t="e">
        <f t="shared" si="0"/>
        <v>#DIV/0!</v>
      </c>
      <c r="I22" s="82"/>
      <c r="J22" s="44"/>
      <c r="K22" s="45"/>
      <c r="L22" s="159" t="e">
        <f t="shared" si="1"/>
        <v>#DIV/0!</v>
      </c>
      <c r="M22" s="163" t="e">
        <f t="shared" si="2"/>
        <v>#DIV/0!</v>
      </c>
      <c r="N22" s="143" t="e">
        <f t="shared" si="3"/>
        <v>#DIV/0!</v>
      </c>
    </row>
    <row r="23" spans="1:14" ht="31.5" hidden="1" customHeight="1" x14ac:dyDescent="0.2">
      <c r="A23" s="22" t="s">
        <v>65</v>
      </c>
      <c r="B23" s="17" t="s">
        <v>58</v>
      </c>
      <c r="C23" s="68">
        <v>0.5</v>
      </c>
      <c r="D23" s="48"/>
      <c r="E23" s="48"/>
      <c r="F23" s="48"/>
      <c r="G23" s="210"/>
      <c r="H23" s="156" t="e">
        <f t="shared" si="0"/>
        <v>#DIV/0!</v>
      </c>
      <c r="I23" s="82"/>
      <c r="J23" s="44"/>
      <c r="K23" s="45"/>
      <c r="L23" s="159" t="e">
        <f t="shared" si="1"/>
        <v>#DIV/0!</v>
      </c>
      <c r="M23" s="163" t="e">
        <f t="shared" si="2"/>
        <v>#DIV/0!</v>
      </c>
      <c r="N23" s="143" t="e">
        <f t="shared" si="3"/>
        <v>#DIV/0!</v>
      </c>
    </row>
    <row r="24" spans="1:14" ht="31.5" hidden="1" customHeight="1" x14ac:dyDescent="0.2">
      <c r="A24" s="22" t="s">
        <v>60</v>
      </c>
      <c r="B24" s="17" t="s">
        <v>59</v>
      </c>
      <c r="C24" s="68">
        <v>0.5</v>
      </c>
      <c r="D24" s="48"/>
      <c r="E24" s="48"/>
      <c r="F24" s="48"/>
      <c r="G24" s="210"/>
      <c r="H24" s="156" t="e">
        <f t="shared" si="0"/>
        <v>#DIV/0!</v>
      </c>
      <c r="I24" s="82"/>
      <c r="J24" s="44"/>
      <c r="K24" s="45"/>
      <c r="L24" s="159" t="e">
        <f t="shared" si="1"/>
        <v>#DIV/0!</v>
      </c>
      <c r="M24" s="163" t="e">
        <f t="shared" si="2"/>
        <v>#DIV/0!</v>
      </c>
      <c r="N24" s="143" t="e">
        <f t="shared" si="3"/>
        <v>#DIV/0!</v>
      </c>
    </row>
    <row r="25" spans="1:14" ht="31.5" hidden="1" customHeight="1" x14ac:dyDescent="0.2">
      <c r="A25" s="22" t="s">
        <v>63</v>
      </c>
      <c r="B25" s="17" t="s">
        <v>64</v>
      </c>
      <c r="C25" s="68">
        <v>0.5</v>
      </c>
      <c r="D25" s="48"/>
      <c r="E25" s="48"/>
      <c r="F25" s="48"/>
      <c r="G25" s="210"/>
      <c r="H25" s="156" t="e">
        <f t="shared" si="0"/>
        <v>#DIV/0!</v>
      </c>
      <c r="I25" s="82"/>
      <c r="J25" s="44"/>
      <c r="K25" s="45"/>
      <c r="L25" s="159" t="e">
        <f t="shared" si="1"/>
        <v>#DIV/0!</v>
      </c>
      <c r="M25" s="163" t="e">
        <f t="shared" si="2"/>
        <v>#DIV/0!</v>
      </c>
      <c r="N25" s="143" t="e">
        <f t="shared" si="3"/>
        <v>#DIV/0!</v>
      </c>
    </row>
    <row r="26" spans="1:14" ht="20.25" customHeight="1" thickBot="1" x14ac:dyDescent="0.25">
      <c r="A26" s="22" t="s">
        <v>102</v>
      </c>
      <c r="B26" s="17" t="s">
        <v>40</v>
      </c>
      <c r="C26" s="68">
        <v>1</v>
      </c>
      <c r="D26" s="48">
        <v>25</v>
      </c>
      <c r="E26" s="48">
        <v>35</v>
      </c>
      <c r="F26" s="48">
        <v>35</v>
      </c>
      <c r="G26" s="210">
        <v>35</v>
      </c>
      <c r="H26" s="156">
        <f t="shared" si="0"/>
        <v>1.4</v>
      </c>
      <c r="I26" s="82">
        <v>10</v>
      </c>
      <c r="J26" s="44">
        <v>10</v>
      </c>
      <c r="K26" s="45">
        <v>10</v>
      </c>
      <c r="L26" s="159">
        <f t="shared" si="1"/>
        <v>0.2857142857142857</v>
      </c>
      <c r="M26" s="163">
        <f t="shared" si="2"/>
        <v>1</v>
      </c>
      <c r="N26" s="143">
        <f t="shared" si="3"/>
        <v>1</v>
      </c>
    </row>
    <row r="27" spans="1:14" ht="27.6" hidden="1" customHeight="1" x14ac:dyDescent="0.2">
      <c r="A27" s="23" t="s">
        <v>39</v>
      </c>
      <c r="B27" s="17" t="s">
        <v>40</v>
      </c>
      <c r="C27" s="69">
        <v>1</v>
      </c>
      <c r="D27" s="48"/>
      <c r="E27" s="48"/>
      <c r="F27" s="48"/>
      <c r="G27" s="210"/>
      <c r="H27" s="156" t="e">
        <f t="shared" si="0"/>
        <v>#DIV/0!</v>
      </c>
      <c r="I27" s="82"/>
      <c r="J27" s="44"/>
      <c r="K27" s="45"/>
      <c r="L27" s="159" t="e">
        <f t="shared" si="1"/>
        <v>#DIV/0!</v>
      </c>
      <c r="M27" s="163" t="e">
        <f t="shared" si="2"/>
        <v>#DIV/0!</v>
      </c>
      <c r="N27" s="143" t="e">
        <f t="shared" si="3"/>
        <v>#DIV/0!</v>
      </c>
    </row>
    <row r="28" spans="1:14" ht="27.6" hidden="1" customHeight="1" x14ac:dyDescent="0.25">
      <c r="A28" s="24" t="s">
        <v>43</v>
      </c>
      <c r="B28" s="86" t="s">
        <v>44</v>
      </c>
      <c r="C28" s="69"/>
      <c r="D28" s="48"/>
      <c r="E28" s="48"/>
      <c r="F28" s="48"/>
      <c r="G28" s="210"/>
      <c r="H28" s="156" t="e">
        <f t="shared" si="0"/>
        <v>#DIV/0!</v>
      </c>
      <c r="I28" s="82"/>
      <c r="J28" s="44"/>
      <c r="K28" s="45">
        <v>0</v>
      </c>
      <c r="L28" s="159" t="e">
        <f t="shared" si="1"/>
        <v>#DIV/0!</v>
      </c>
      <c r="M28" s="163" t="e">
        <f t="shared" si="2"/>
        <v>#DIV/0!</v>
      </c>
      <c r="N28" s="143" t="e">
        <f t="shared" si="3"/>
        <v>#DIV/0!</v>
      </c>
    </row>
    <row r="29" spans="1:14" ht="15.75" hidden="1" thickBot="1" x14ac:dyDescent="0.25">
      <c r="A29" s="19" t="s">
        <v>18</v>
      </c>
      <c r="B29" s="17" t="s">
        <v>19</v>
      </c>
      <c r="C29" s="69">
        <v>1</v>
      </c>
      <c r="D29" s="48"/>
      <c r="E29" s="48"/>
      <c r="F29" s="48"/>
      <c r="G29" s="210"/>
      <c r="H29" s="156" t="e">
        <f t="shared" si="0"/>
        <v>#DIV/0!</v>
      </c>
      <c r="I29" s="82"/>
      <c r="J29" s="44"/>
      <c r="K29" s="45">
        <v>0</v>
      </c>
      <c r="L29" s="159" t="e">
        <f t="shared" si="1"/>
        <v>#DIV/0!</v>
      </c>
      <c r="M29" s="163" t="e">
        <f t="shared" si="2"/>
        <v>#DIV/0!</v>
      </c>
      <c r="N29" s="143" t="e">
        <f t="shared" si="3"/>
        <v>#DIV/0!</v>
      </c>
    </row>
    <row r="30" spans="1:14" ht="15.75" hidden="1" thickBot="1" x14ac:dyDescent="0.25">
      <c r="A30" s="19" t="s">
        <v>23</v>
      </c>
      <c r="B30" s="17" t="s">
        <v>24</v>
      </c>
      <c r="C30" s="69">
        <v>1</v>
      </c>
      <c r="D30" s="48"/>
      <c r="E30" s="48"/>
      <c r="F30" s="48"/>
      <c r="G30" s="210"/>
      <c r="H30" s="156" t="e">
        <f t="shared" si="0"/>
        <v>#DIV/0!</v>
      </c>
      <c r="I30" s="82"/>
      <c r="J30" s="44"/>
      <c r="K30" s="45">
        <v>0</v>
      </c>
      <c r="L30" s="159" t="e">
        <f t="shared" si="1"/>
        <v>#DIV/0!</v>
      </c>
      <c r="M30" s="163" t="e">
        <f t="shared" si="2"/>
        <v>#DIV/0!</v>
      </c>
      <c r="N30" s="143" t="e">
        <f t="shared" si="3"/>
        <v>#DIV/0!</v>
      </c>
    </row>
    <row r="31" spans="1:14" ht="15.75" hidden="1" thickBot="1" x14ac:dyDescent="0.25">
      <c r="A31" s="19" t="s">
        <v>1</v>
      </c>
      <c r="B31" s="87" t="s">
        <v>33</v>
      </c>
      <c r="C31" s="69">
        <v>0.5</v>
      </c>
      <c r="D31" s="48"/>
      <c r="E31" s="48"/>
      <c r="F31" s="48"/>
      <c r="G31" s="210"/>
      <c r="H31" s="156" t="e">
        <f t="shared" si="0"/>
        <v>#DIV/0!</v>
      </c>
      <c r="I31" s="82"/>
      <c r="J31" s="44"/>
      <c r="K31" s="45">
        <v>0</v>
      </c>
      <c r="L31" s="159" t="e">
        <f t="shared" si="1"/>
        <v>#DIV/0!</v>
      </c>
      <c r="M31" s="163" t="e">
        <f t="shared" si="2"/>
        <v>#DIV/0!</v>
      </c>
      <c r="N31" s="143" t="e">
        <f t="shared" si="3"/>
        <v>#DIV/0!</v>
      </c>
    </row>
    <row r="32" spans="1:14" ht="15.75" hidden="1" thickBot="1" x14ac:dyDescent="0.25">
      <c r="A32" s="19" t="s">
        <v>8</v>
      </c>
      <c r="B32" s="87" t="s">
        <v>34</v>
      </c>
      <c r="C32" s="69">
        <v>1</v>
      </c>
      <c r="D32" s="48"/>
      <c r="E32" s="48"/>
      <c r="F32" s="48"/>
      <c r="G32" s="210"/>
      <c r="H32" s="156" t="e">
        <f t="shared" si="0"/>
        <v>#DIV/0!</v>
      </c>
      <c r="I32" s="82"/>
      <c r="J32" s="44"/>
      <c r="K32" s="45">
        <v>0</v>
      </c>
      <c r="L32" s="159" t="e">
        <f t="shared" si="1"/>
        <v>#DIV/0!</v>
      </c>
      <c r="M32" s="163" t="e">
        <f t="shared" si="2"/>
        <v>#DIV/0!</v>
      </c>
      <c r="N32" s="143" t="e">
        <f t="shared" si="3"/>
        <v>#DIV/0!</v>
      </c>
    </row>
    <row r="33" spans="1:14" ht="15.75" hidden="1" thickBot="1" x14ac:dyDescent="0.25">
      <c r="A33" s="25" t="s">
        <v>2</v>
      </c>
      <c r="B33" s="88" t="s">
        <v>35</v>
      </c>
      <c r="C33" s="69">
        <v>1</v>
      </c>
      <c r="D33" s="48"/>
      <c r="E33" s="48"/>
      <c r="F33" s="48"/>
      <c r="G33" s="210"/>
      <c r="H33" s="156" t="e">
        <f t="shared" si="0"/>
        <v>#DIV/0!</v>
      </c>
      <c r="I33" s="82"/>
      <c r="J33" s="44"/>
      <c r="K33" s="45">
        <v>0</v>
      </c>
      <c r="L33" s="159" t="e">
        <f t="shared" si="1"/>
        <v>#DIV/0!</v>
      </c>
      <c r="M33" s="163" t="e">
        <f t="shared" si="2"/>
        <v>#DIV/0!</v>
      </c>
      <c r="N33" s="143" t="e">
        <f t="shared" si="3"/>
        <v>#DIV/0!</v>
      </c>
    </row>
    <row r="34" spans="1:14" ht="18" hidden="1" customHeight="1" thickBot="1" x14ac:dyDescent="0.25">
      <c r="A34" s="26" t="s">
        <v>36</v>
      </c>
      <c r="B34" s="88" t="s">
        <v>37</v>
      </c>
      <c r="C34" s="70">
        <v>0.9</v>
      </c>
      <c r="D34" s="48"/>
      <c r="E34" s="48"/>
      <c r="F34" s="48"/>
      <c r="G34" s="210"/>
      <c r="H34" s="156" t="e">
        <f t="shared" si="0"/>
        <v>#DIV/0!</v>
      </c>
      <c r="I34" s="89"/>
      <c r="J34" s="49"/>
      <c r="K34" s="50">
        <v>0</v>
      </c>
      <c r="L34" s="166" t="e">
        <f t="shared" si="1"/>
        <v>#DIV/0!</v>
      </c>
      <c r="M34" s="167" t="e">
        <f t="shared" si="2"/>
        <v>#DIV/0!</v>
      </c>
      <c r="N34" s="152" t="e">
        <f t="shared" si="3"/>
        <v>#DIV/0!</v>
      </c>
    </row>
    <row r="35" spans="1:14" s="7" customFormat="1" ht="19.5" customHeight="1" thickBot="1" x14ac:dyDescent="0.25">
      <c r="A35" s="27" t="s">
        <v>5</v>
      </c>
      <c r="B35" s="90"/>
      <c r="C35" s="71"/>
      <c r="D35" s="51">
        <f>D6+D11+D12+D18+D13+D15+D10+D9+D14+D16+D17</f>
        <v>144712.29999999999</v>
      </c>
      <c r="E35" s="51">
        <f>E6+E11+E12+E18+E13+E15+E10+E9+E14+E16+E17</f>
        <v>140148</v>
      </c>
      <c r="F35" s="51">
        <f>F6+F11+F12+F18+F13+F15+F10+F9+F14+F16+F17</f>
        <v>124733.1</v>
      </c>
      <c r="G35" s="216">
        <f>G6+G11+G12+G18+G13+G15+G10+G9+G14+G16+G17</f>
        <v>140380</v>
      </c>
      <c r="H35" s="190">
        <f t="shared" si="0"/>
        <v>0.97006266917186734</v>
      </c>
      <c r="I35" s="53">
        <f>I6+I9+I10+I11+I12+I14+I17+I16+I15+I18+I13</f>
        <v>145123</v>
      </c>
      <c r="J35" s="53">
        <f>J6+J9+J10+J11+J12+J14+J17+J16+J15+J18+J13</f>
        <v>148690</v>
      </c>
      <c r="K35" s="53">
        <f>K6+K9+K10+K11+K12+K14+K17+K16+K15+K18+K13</f>
        <v>153998</v>
      </c>
      <c r="L35" s="150">
        <f t="shared" si="1"/>
        <v>1.0337868642256731</v>
      </c>
      <c r="M35" s="150">
        <f t="shared" si="2"/>
        <v>1.0245791501002597</v>
      </c>
      <c r="N35" s="150">
        <f t="shared" si="3"/>
        <v>1.0356984329813705</v>
      </c>
    </row>
    <row r="36" spans="1:14" s="6" customFormat="1" ht="16.5" customHeight="1" thickBot="1" x14ac:dyDescent="0.35">
      <c r="A36" s="28" t="s">
        <v>27</v>
      </c>
      <c r="B36" s="91"/>
      <c r="C36" s="72"/>
      <c r="D36" s="92"/>
      <c r="E36" s="92"/>
      <c r="F36" s="92"/>
      <c r="G36" s="217"/>
      <c r="H36" s="191"/>
      <c r="I36" s="54">
        <f>I35/G35%</f>
        <v>103.37868642256733</v>
      </c>
      <c r="J36" s="55">
        <f>J35/I35%</f>
        <v>102.45791501002597</v>
      </c>
      <c r="K36" s="56">
        <f>K35/J35%</f>
        <v>103.56984329813706</v>
      </c>
      <c r="L36" s="168" t="e">
        <f t="shared" si="1"/>
        <v>#DIV/0!</v>
      </c>
      <c r="M36" s="169">
        <f t="shared" si="2"/>
        <v>0.99109321810515527</v>
      </c>
      <c r="N36" s="145">
        <f t="shared" si="3"/>
        <v>1.0108525367513312</v>
      </c>
    </row>
    <row r="37" spans="1:14" ht="16.5" customHeight="1" x14ac:dyDescent="0.2">
      <c r="A37" s="18" t="s">
        <v>9</v>
      </c>
      <c r="B37" s="74" t="s">
        <v>126</v>
      </c>
      <c r="C37" s="79">
        <v>1</v>
      </c>
      <c r="D37" s="75">
        <v>26345.9</v>
      </c>
      <c r="E37" s="75">
        <v>26500</v>
      </c>
      <c r="F37" s="75">
        <v>25166.2</v>
      </c>
      <c r="G37" s="212">
        <v>26422</v>
      </c>
      <c r="H37" s="202">
        <f t="shared" ref="H37:H67" si="4">G37/D37</f>
        <v>1.0028884949840393</v>
      </c>
      <c r="I37" s="93">
        <v>25950</v>
      </c>
      <c r="J37" s="41">
        <v>26000</v>
      </c>
      <c r="K37" s="42">
        <v>26000</v>
      </c>
      <c r="L37" s="198">
        <f t="shared" si="1"/>
        <v>0.98213609870562413</v>
      </c>
      <c r="M37" s="199">
        <f t="shared" si="2"/>
        <v>1.0019267822736031</v>
      </c>
      <c r="N37" s="200">
        <f>K37/J37</f>
        <v>1</v>
      </c>
    </row>
    <row r="38" spans="1:14" ht="26.25" customHeight="1" x14ac:dyDescent="0.2">
      <c r="A38" s="29" t="s">
        <v>131</v>
      </c>
      <c r="B38" s="94" t="s">
        <v>141</v>
      </c>
      <c r="C38" s="68">
        <v>1</v>
      </c>
      <c r="D38" s="95">
        <v>0</v>
      </c>
      <c r="E38" s="95">
        <v>0</v>
      </c>
      <c r="F38" s="95">
        <v>6.9</v>
      </c>
      <c r="G38" s="218">
        <v>7</v>
      </c>
      <c r="H38" s="203" t="e">
        <f t="shared" ref="H38:H39" si="5">G38/D38</f>
        <v>#DIV/0!</v>
      </c>
      <c r="I38" s="96">
        <v>0</v>
      </c>
      <c r="J38" s="57">
        <v>0</v>
      </c>
      <c r="K38" s="58">
        <v>0</v>
      </c>
      <c r="L38" s="201">
        <v>0</v>
      </c>
      <c r="M38" s="163">
        <v>0</v>
      </c>
      <c r="N38" s="143" t="e">
        <f t="shared" ref="N38" si="6">K38/J38</f>
        <v>#DIV/0!</v>
      </c>
    </row>
    <row r="39" spans="1:14" ht="21.75" customHeight="1" x14ac:dyDescent="0.2">
      <c r="A39" s="29" t="s">
        <v>139</v>
      </c>
      <c r="B39" s="94" t="s">
        <v>142</v>
      </c>
      <c r="C39" s="79">
        <v>1</v>
      </c>
      <c r="D39" s="95">
        <v>2940.1</v>
      </c>
      <c r="E39" s="95">
        <v>1992</v>
      </c>
      <c r="F39" s="95">
        <v>2361.4</v>
      </c>
      <c r="G39" s="218">
        <v>2400</v>
      </c>
      <c r="H39" s="203">
        <f t="shared" si="5"/>
        <v>0.81629876534811741</v>
      </c>
      <c r="I39" s="96">
        <v>2100</v>
      </c>
      <c r="J39" s="57">
        <v>2100</v>
      </c>
      <c r="K39" s="58">
        <v>2100</v>
      </c>
      <c r="L39" s="201">
        <f t="shared" ref="L39" si="7">I39/G39</f>
        <v>0.875</v>
      </c>
      <c r="M39" s="163">
        <f t="shared" ref="M39" si="8">J39/I39</f>
        <v>1</v>
      </c>
      <c r="N39" s="143">
        <f>K39/J39</f>
        <v>1</v>
      </c>
    </row>
    <row r="40" spans="1:14" ht="18.75" customHeight="1" x14ac:dyDescent="0.2">
      <c r="A40" s="29" t="s">
        <v>140</v>
      </c>
      <c r="B40" s="94" t="s">
        <v>143</v>
      </c>
      <c r="C40" s="73">
        <v>1</v>
      </c>
      <c r="D40" s="95">
        <v>118.3</v>
      </c>
      <c r="E40" s="95">
        <v>140</v>
      </c>
      <c r="F40" s="95">
        <v>149.4</v>
      </c>
      <c r="G40" s="218">
        <v>160</v>
      </c>
      <c r="H40" s="192">
        <f t="shared" si="4"/>
        <v>1.3524936601859678</v>
      </c>
      <c r="I40" s="96">
        <v>230</v>
      </c>
      <c r="J40" s="57">
        <v>230</v>
      </c>
      <c r="K40" s="58">
        <v>230</v>
      </c>
      <c r="L40" s="170">
        <f t="shared" si="1"/>
        <v>1.4375</v>
      </c>
      <c r="M40" s="171">
        <f t="shared" si="2"/>
        <v>1</v>
      </c>
      <c r="N40" s="146">
        <f t="shared" si="3"/>
        <v>1</v>
      </c>
    </row>
    <row r="41" spans="1:14" ht="19.5" customHeight="1" x14ac:dyDescent="0.2">
      <c r="A41" s="19" t="s">
        <v>3</v>
      </c>
      <c r="B41" s="17" t="s">
        <v>38</v>
      </c>
      <c r="C41" s="68" t="s">
        <v>101</v>
      </c>
      <c r="D41" s="48">
        <v>155.6</v>
      </c>
      <c r="E41" s="48">
        <v>135</v>
      </c>
      <c r="F41" s="48">
        <v>226.7</v>
      </c>
      <c r="G41" s="210">
        <v>155</v>
      </c>
      <c r="H41" s="156">
        <f t="shared" si="4"/>
        <v>0.99614395886889462</v>
      </c>
      <c r="I41" s="82">
        <v>90</v>
      </c>
      <c r="J41" s="44">
        <v>93</v>
      </c>
      <c r="K41" s="45">
        <v>95</v>
      </c>
      <c r="L41" s="159">
        <f t="shared" si="1"/>
        <v>0.58064516129032262</v>
      </c>
      <c r="M41" s="163">
        <f t="shared" si="2"/>
        <v>1.0333333333333334</v>
      </c>
      <c r="N41" s="143">
        <f t="shared" si="3"/>
        <v>1.021505376344086</v>
      </c>
    </row>
    <row r="42" spans="1:14" ht="29.25" hidden="1" customHeight="1" x14ac:dyDescent="0.2">
      <c r="A42" s="19" t="s">
        <v>100</v>
      </c>
      <c r="B42" s="17" t="s">
        <v>71</v>
      </c>
      <c r="C42" s="68">
        <v>1</v>
      </c>
      <c r="D42" s="186">
        <v>0</v>
      </c>
      <c r="E42" s="48">
        <v>0</v>
      </c>
      <c r="F42" s="48">
        <v>0</v>
      </c>
      <c r="G42" s="210">
        <v>0</v>
      </c>
      <c r="H42" s="156" t="e">
        <f t="shared" si="4"/>
        <v>#DIV/0!</v>
      </c>
      <c r="I42" s="82">
        <v>0</v>
      </c>
      <c r="J42" s="44">
        <v>0</v>
      </c>
      <c r="K42" s="45">
        <v>0</v>
      </c>
      <c r="L42" s="159" t="s">
        <v>118</v>
      </c>
      <c r="M42" s="163" t="s">
        <v>118</v>
      </c>
      <c r="N42" s="143" t="s">
        <v>118</v>
      </c>
    </row>
    <row r="43" spans="1:14" ht="25.5" customHeight="1" x14ac:dyDescent="0.2">
      <c r="A43" s="22" t="s">
        <v>115</v>
      </c>
      <c r="B43" s="17" t="s">
        <v>144</v>
      </c>
      <c r="C43" s="68">
        <v>1</v>
      </c>
      <c r="D43" s="48">
        <v>241.1</v>
      </c>
      <c r="E43" s="48">
        <v>50</v>
      </c>
      <c r="F43" s="48">
        <v>167.4</v>
      </c>
      <c r="G43" s="210">
        <v>167.4</v>
      </c>
      <c r="H43" s="156">
        <f t="shared" si="4"/>
        <v>0.69431771049357116</v>
      </c>
      <c r="I43" s="82">
        <v>50</v>
      </c>
      <c r="J43" s="44">
        <v>50</v>
      </c>
      <c r="K43" s="45">
        <v>50</v>
      </c>
      <c r="L43" s="159">
        <f t="shared" ref="L43:L67" si="9">I43/G43</f>
        <v>0.29868578255675027</v>
      </c>
      <c r="M43" s="163">
        <f t="shared" si="2"/>
        <v>1</v>
      </c>
      <c r="N43" s="143">
        <f t="shared" si="3"/>
        <v>1</v>
      </c>
    </row>
    <row r="44" spans="1:14" ht="28.5" customHeight="1" x14ac:dyDescent="0.2">
      <c r="A44" s="22" t="s">
        <v>121</v>
      </c>
      <c r="B44" s="17" t="s">
        <v>145</v>
      </c>
      <c r="C44" s="68">
        <v>1</v>
      </c>
      <c r="D44" s="48">
        <v>478.4</v>
      </c>
      <c r="E44" s="48">
        <v>350</v>
      </c>
      <c r="F44" s="48">
        <v>274</v>
      </c>
      <c r="G44" s="210">
        <v>330</v>
      </c>
      <c r="H44" s="156">
        <f t="shared" si="4"/>
        <v>0.68979933110367897</v>
      </c>
      <c r="I44" s="82">
        <v>317</v>
      </c>
      <c r="J44" s="44">
        <v>322</v>
      </c>
      <c r="K44" s="45">
        <v>327</v>
      </c>
      <c r="L44" s="159">
        <f t="shared" si="9"/>
        <v>0.96060606060606057</v>
      </c>
      <c r="M44" s="163">
        <f t="shared" si="2"/>
        <v>1.0157728706624605</v>
      </c>
      <c r="N44" s="143">
        <f t="shared" si="3"/>
        <v>1.015527950310559</v>
      </c>
    </row>
    <row r="45" spans="1:14" ht="25.5" customHeight="1" x14ac:dyDescent="0.2">
      <c r="A45" s="30" t="s">
        <v>99</v>
      </c>
      <c r="B45" s="17" t="s">
        <v>146</v>
      </c>
      <c r="C45" s="68">
        <v>1</v>
      </c>
      <c r="D45" s="48">
        <v>3074.2</v>
      </c>
      <c r="E45" s="48">
        <v>2300</v>
      </c>
      <c r="F45" s="48">
        <v>1948.3</v>
      </c>
      <c r="G45" s="210">
        <v>2200</v>
      </c>
      <c r="H45" s="156">
        <f t="shared" si="4"/>
        <v>0.71563333550191921</v>
      </c>
      <c r="I45" s="82">
        <v>2520</v>
      </c>
      <c r="J45" s="44">
        <v>2520</v>
      </c>
      <c r="K45" s="45">
        <v>2520</v>
      </c>
      <c r="L45" s="159">
        <f t="shared" si="9"/>
        <v>1.1454545454545455</v>
      </c>
      <c r="M45" s="163">
        <f t="shared" si="2"/>
        <v>1</v>
      </c>
      <c r="N45" s="143">
        <f t="shared" si="3"/>
        <v>1</v>
      </c>
    </row>
    <row r="46" spans="1:14" ht="17.25" customHeight="1" x14ac:dyDescent="0.2">
      <c r="A46" s="19" t="s">
        <v>82</v>
      </c>
      <c r="B46" s="17" t="s">
        <v>147</v>
      </c>
      <c r="C46" s="68">
        <v>1</v>
      </c>
      <c r="D46" s="48">
        <v>4349.5</v>
      </c>
      <c r="E46" s="48">
        <v>1630</v>
      </c>
      <c r="F46" s="48">
        <v>1745.8</v>
      </c>
      <c r="G46" s="210">
        <v>1745.8</v>
      </c>
      <c r="H46" s="156">
        <f t="shared" si="4"/>
        <v>0.40137946890447179</v>
      </c>
      <c r="I46" s="82">
        <v>500</v>
      </c>
      <c r="J46" s="44">
        <v>500</v>
      </c>
      <c r="K46" s="45">
        <v>500</v>
      </c>
      <c r="L46" s="159">
        <f t="shared" si="9"/>
        <v>0.28640164967350212</v>
      </c>
      <c r="M46" s="163">
        <f t="shared" si="2"/>
        <v>1</v>
      </c>
      <c r="N46" s="143">
        <f t="shared" si="3"/>
        <v>1</v>
      </c>
    </row>
    <row r="47" spans="1:14" ht="17.25" customHeight="1" x14ac:dyDescent="0.2">
      <c r="A47" s="19" t="s">
        <v>17</v>
      </c>
      <c r="B47" s="17" t="s">
        <v>148</v>
      </c>
      <c r="C47" s="68">
        <v>1</v>
      </c>
      <c r="D47" s="48">
        <v>4161.3</v>
      </c>
      <c r="E47" s="48">
        <v>6890</v>
      </c>
      <c r="F47" s="48">
        <v>8842.2999999999993</v>
      </c>
      <c r="G47" s="210">
        <v>8940.4</v>
      </c>
      <c r="H47" s="156">
        <f t="shared" si="4"/>
        <v>2.1484632206281691</v>
      </c>
      <c r="I47" s="82">
        <v>3500</v>
      </c>
      <c r="J47" s="44">
        <v>1000</v>
      </c>
      <c r="K47" s="45">
        <v>1000</v>
      </c>
      <c r="L47" s="159">
        <f t="shared" si="9"/>
        <v>0.39148136548700285</v>
      </c>
      <c r="M47" s="163">
        <f t="shared" si="2"/>
        <v>0.2857142857142857</v>
      </c>
      <c r="N47" s="143">
        <f t="shared" si="3"/>
        <v>1</v>
      </c>
    </row>
    <row r="48" spans="1:14" hidden="1" x14ac:dyDescent="0.2">
      <c r="A48" s="19" t="s">
        <v>4</v>
      </c>
      <c r="B48" s="17" t="s">
        <v>14</v>
      </c>
      <c r="C48" s="68">
        <v>1</v>
      </c>
      <c r="D48" s="48"/>
      <c r="E48" s="48"/>
      <c r="F48" s="48"/>
      <c r="G48" s="210"/>
      <c r="H48" s="156" t="e">
        <f t="shared" si="4"/>
        <v>#DIV/0!</v>
      </c>
      <c r="I48" s="82"/>
      <c r="J48" s="44"/>
      <c r="K48" s="45">
        <v>0</v>
      </c>
      <c r="L48" s="159" t="e">
        <f t="shared" si="9"/>
        <v>#DIV/0!</v>
      </c>
      <c r="M48" s="163" t="e">
        <f t="shared" si="2"/>
        <v>#DIV/0!</v>
      </c>
      <c r="N48" s="143" t="e">
        <f t="shared" si="3"/>
        <v>#DIV/0!</v>
      </c>
    </row>
    <row r="49" spans="1:14" ht="18.75" customHeight="1" x14ac:dyDescent="0.25">
      <c r="A49" s="21" t="s">
        <v>10</v>
      </c>
      <c r="B49" s="83" t="s">
        <v>15</v>
      </c>
      <c r="C49" s="97"/>
      <c r="D49" s="84">
        <f>SUM(D50:D65)</f>
        <v>9013.1</v>
      </c>
      <c r="E49" s="84">
        <f>SUM(E50:E66)</f>
        <v>450</v>
      </c>
      <c r="F49" s="84">
        <f>SUM(F50:F66)</f>
        <v>492.7</v>
      </c>
      <c r="G49" s="215">
        <f>SUM(G50:G66)</f>
        <v>502</v>
      </c>
      <c r="H49" s="155">
        <f t="shared" si="4"/>
        <v>5.569670812484051E-2</v>
      </c>
      <c r="I49" s="85">
        <f>SUM(I50:I65)</f>
        <v>170</v>
      </c>
      <c r="J49" s="46">
        <f>SUM(J50:J65)</f>
        <v>175</v>
      </c>
      <c r="K49" s="47">
        <f>SUM(K50:K65)</f>
        <v>180</v>
      </c>
      <c r="L49" s="164">
        <f t="shared" si="9"/>
        <v>0.3386454183266932</v>
      </c>
      <c r="M49" s="165">
        <f t="shared" si="2"/>
        <v>1.0294117647058822</v>
      </c>
      <c r="N49" s="147">
        <f t="shared" si="3"/>
        <v>1.0285714285714285</v>
      </c>
    </row>
    <row r="50" spans="1:14" ht="21" hidden="1" customHeight="1" x14ac:dyDescent="0.2">
      <c r="A50" s="22" t="s">
        <v>67</v>
      </c>
      <c r="B50" s="17" t="s">
        <v>50</v>
      </c>
      <c r="C50" s="68">
        <v>1</v>
      </c>
      <c r="D50" s="48"/>
      <c r="E50" s="48"/>
      <c r="F50" s="48"/>
      <c r="G50" s="210"/>
      <c r="H50" s="156" t="e">
        <f t="shared" si="4"/>
        <v>#DIV/0!</v>
      </c>
      <c r="I50" s="82"/>
      <c r="J50" s="44"/>
      <c r="K50" s="45">
        <v>0</v>
      </c>
      <c r="L50" s="159" t="e">
        <f t="shared" si="9"/>
        <v>#DIV/0!</v>
      </c>
      <c r="M50" s="163" t="e">
        <f t="shared" si="2"/>
        <v>#DIV/0!</v>
      </c>
      <c r="N50" s="143" t="e">
        <f t="shared" si="3"/>
        <v>#DIV/0!</v>
      </c>
    </row>
    <row r="51" spans="1:14" ht="20.25" customHeight="1" x14ac:dyDescent="0.2">
      <c r="A51" s="22" t="s">
        <v>134</v>
      </c>
      <c r="B51" s="17" t="s">
        <v>127</v>
      </c>
      <c r="C51" s="68">
        <v>0.3</v>
      </c>
      <c r="D51" s="48">
        <v>1070</v>
      </c>
      <c r="E51" s="48">
        <v>147</v>
      </c>
      <c r="F51" s="48">
        <v>140.19999999999999</v>
      </c>
      <c r="G51" s="210">
        <v>148</v>
      </c>
      <c r="H51" s="156">
        <f t="shared" si="4"/>
        <v>0.13831775700934579</v>
      </c>
      <c r="I51" s="82">
        <v>120</v>
      </c>
      <c r="J51" s="44">
        <v>125</v>
      </c>
      <c r="K51" s="45">
        <v>130</v>
      </c>
      <c r="L51" s="159">
        <f t="shared" si="9"/>
        <v>0.81081081081081086</v>
      </c>
      <c r="M51" s="163" t="s">
        <v>118</v>
      </c>
      <c r="N51" s="143" t="s">
        <v>118</v>
      </c>
    </row>
    <row r="52" spans="1:14" ht="23.25" hidden="1" customHeight="1" x14ac:dyDescent="0.2">
      <c r="A52" s="22" t="s">
        <v>67</v>
      </c>
      <c r="B52" s="17" t="s">
        <v>98</v>
      </c>
      <c r="C52" s="68">
        <v>1</v>
      </c>
      <c r="D52" s="48"/>
      <c r="E52" s="48"/>
      <c r="F52" s="48"/>
      <c r="G52" s="210"/>
      <c r="H52" s="156" t="e">
        <f t="shared" si="4"/>
        <v>#DIV/0!</v>
      </c>
      <c r="I52" s="82">
        <v>0</v>
      </c>
      <c r="J52" s="44">
        <v>0</v>
      </c>
      <c r="K52" s="45">
        <v>0</v>
      </c>
      <c r="L52" s="159" t="e">
        <f t="shared" si="9"/>
        <v>#DIV/0!</v>
      </c>
      <c r="M52" s="163" t="e">
        <f t="shared" si="2"/>
        <v>#DIV/0!</v>
      </c>
      <c r="N52" s="143" t="e">
        <f t="shared" si="3"/>
        <v>#DIV/0!</v>
      </c>
    </row>
    <row r="53" spans="1:14" s="1" customFormat="1" hidden="1" x14ac:dyDescent="0.2">
      <c r="A53" s="30" t="s">
        <v>66</v>
      </c>
      <c r="B53" s="17" t="s">
        <v>51</v>
      </c>
      <c r="C53" s="68">
        <v>1</v>
      </c>
      <c r="D53" s="48"/>
      <c r="E53" s="48"/>
      <c r="F53" s="48"/>
      <c r="G53" s="210"/>
      <c r="H53" s="156" t="e">
        <f t="shared" si="4"/>
        <v>#DIV/0!</v>
      </c>
      <c r="I53" s="82">
        <v>0</v>
      </c>
      <c r="J53" s="44">
        <v>0</v>
      </c>
      <c r="K53" s="45">
        <v>0</v>
      </c>
      <c r="L53" s="159" t="e">
        <f t="shared" si="9"/>
        <v>#DIV/0!</v>
      </c>
      <c r="M53" s="163" t="e">
        <f t="shared" si="2"/>
        <v>#DIV/0!</v>
      </c>
      <c r="N53" s="143" t="e">
        <f t="shared" si="3"/>
        <v>#DIV/0!</v>
      </c>
    </row>
    <row r="54" spans="1:14" hidden="1" x14ac:dyDescent="0.2">
      <c r="A54" s="22" t="s">
        <v>11</v>
      </c>
      <c r="B54" s="17" t="s">
        <v>52</v>
      </c>
      <c r="C54" s="68">
        <v>1</v>
      </c>
      <c r="D54" s="48"/>
      <c r="E54" s="48"/>
      <c r="F54" s="48"/>
      <c r="G54" s="210"/>
      <c r="H54" s="156" t="e">
        <f t="shared" si="4"/>
        <v>#DIV/0!</v>
      </c>
      <c r="I54" s="82"/>
      <c r="J54" s="44"/>
      <c r="K54" s="45"/>
      <c r="L54" s="159" t="e">
        <f t="shared" si="9"/>
        <v>#DIV/0!</v>
      </c>
      <c r="M54" s="163" t="e">
        <f t="shared" si="2"/>
        <v>#DIV/0!</v>
      </c>
      <c r="N54" s="143" t="e">
        <f t="shared" si="3"/>
        <v>#DIV/0!</v>
      </c>
    </row>
    <row r="55" spans="1:14" ht="36" hidden="1" x14ac:dyDescent="0.2">
      <c r="A55" s="22" t="s">
        <v>29</v>
      </c>
      <c r="B55" s="17"/>
      <c r="C55" s="68"/>
      <c r="D55" s="48"/>
      <c r="E55" s="48"/>
      <c r="F55" s="48"/>
      <c r="G55" s="210"/>
      <c r="H55" s="156" t="e">
        <f t="shared" si="4"/>
        <v>#DIV/0!</v>
      </c>
      <c r="I55" s="82"/>
      <c r="J55" s="44"/>
      <c r="K55" s="45"/>
      <c r="L55" s="159" t="e">
        <f t="shared" si="9"/>
        <v>#DIV/0!</v>
      </c>
      <c r="M55" s="163" t="e">
        <f t="shared" si="2"/>
        <v>#DIV/0!</v>
      </c>
      <c r="N55" s="143" t="e">
        <f t="shared" si="3"/>
        <v>#DIV/0!</v>
      </c>
    </row>
    <row r="56" spans="1:14" ht="15.75" hidden="1" customHeight="1" x14ac:dyDescent="0.2">
      <c r="A56" s="31" t="s">
        <v>20</v>
      </c>
      <c r="B56" s="17" t="s">
        <v>21</v>
      </c>
      <c r="C56" s="68">
        <v>1</v>
      </c>
      <c r="D56" s="48"/>
      <c r="E56" s="48"/>
      <c r="F56" s="48"/>
      <c r="G56" s="210"/>
      <c r="H56" s="156" t="e">
        <f t="shared" si="4"/>
        <v>#DIV/0!</v>
      </c>
      <c r="I56" s="82">
        <v>0</v>
      </c>
      <c r="J56" s="44">
        <v>0</v>
      </c>
      <c r="K56" s="45">
        <v>0</v>
      </c>
      <c r="L56" s="159" t="e">
        <f t="shared" si="9"/>
        <v>#DIV/0!</v>
      </c>
      <c r="M56" s="163" t="e">
        <f t="shared" si="2"/>
        <v>#DIV/0!</v>
      </c>
      <c r="N56" s="143" t="e">
        <f t="shared" si="3"/>
        <v>#DIV/0!</v>
      </c>
    </row>
    <row r="57" spans="1:14" ht="28.5" hidden="1" customHeight="1" x14ac:dyDescent="0.2">
      <c r="A57" s="31" t="s">
        <v>69</v>
      </c>
      <c r="B57" s="17" t="s">
        <v>53</v>
      </c>
      <c r="C57" s="68">
        <v>1</v>
      </c>
      <c r="D57" s="48"/>
      <c r="E57" s="48"/>
      <c r="F57" s="48"/>
      <c r="G57" s="210"/>
      <c r="H57" s="156" t="e">
        <f t="shared" si="4"/>
        <v>#DIV/0!</v>
      </c>
      <c r="I57" s="82">
        <v>0</v>
      </c>
      <c r="J57" s="44">
        <v>0</v>
      </c>
      <c r="K57" s="45">
        <v>0</v>
      </c>
      <c r="L57" s="159" t="e">
        <f t="shared" si="9"/>
        <v>#DIV/0!</v>
      </c>
      <c r="M57" s="163" t="e">
        <f t="shared" si="2"/>
        <v>#DIV/0!</v>
      </c>
      <c r="N57" s="143" t="e">
        <f t="shared" si="3"/>
        <v>#DIV/0!</v>
      </c>
    </row>
    <row r="58" spans="1:14" ht="29.25" hidden="1" customHeight="1" x14ac:dyDescent="0.2">
      <c r="A58" s="22" t="s">
        <v>93</v>
      </c>
      <c r="B58" s="17" t="s">
        <v>54</v>
      </c>
      <c r="C58" s="68">
        <v>1</v>
      </c>
      <c r="D58" s="48"/>
      <c r="E58" s="48"/>
      <c r="F58" s="48"/>
      <c r="G58" s="210"/>
      <c r="H58" s="156" t="e">
        <f t="shared" si="4"/>
        <v>#DIV/0!</v>
      </c>
      <c r="I58" s="82">
        <v>0</v>
      </c>
      <c r="J58" s="44">
        <v>0</v>
      </c>
      <c r="K58" s="45">
        <v>0</v>
      </c>
      <c r="L58" s="159" t="e">
        <f t="shared" si="9"/>
        <v>#DIV/0!</v>
      </c>
      <c r="M58" s="163" t="e">
        <f t="shared" si="2"/>
        <v>#DIV/0!</v>
      </c>
      <c r="N58" s="143" t="e">
        <f t="shared" si="3"/>
        <v>#DIV/0!</v>
      </c>
    </row>
    <row r="59" spans="1:14" s="1" customFormat="1" ht="20.25" hidden="1" customHeight="1" x14ac:dyDescent="0.2">
      <c r="A59" s="30" t="s">
        <v>96</v>
      </c>
      <c r="B59" s="17" t="s">
        <v>55</v>
      </c>
      <c r="C59" s="68">
        <v>1</v>
      </c>
      <c r="D59" s="48"/>
      <c r="E59" s="48"/>
      <c r="F59" s="48"/>
      <c r="G59" s="210"/>
      <c r="H59" s="156" t="e">
        <f t="shared" si="4"/>
        <v>#DIV/0!</v>
      </c>
      <c r="I59" s="82">
        <v>0</v>
      </c>
      <c r="J59" s="44">
        <v>0</v>
      </c>
      <c r="K59" s="45">
        <v>0</v>
      </c>
      <c r="L59" s="159" t="e">
        <f t="shared" si="9"/>
        <v>#DIV/0!</v>
      </c>
      <c r="M59" s="163" t="e">
        <f t="shared" si="2"/>
        <v>#DIV/0!</v>
      </c>
      <c r="N59" s="143" t="e">
        <f t="shared" si="3"/>
        <v>#DIV/0!</v>
      </c>
    </row>
    <row r="60" spans="1:14" s="14" customFormat="1" ht="26.25" hidden="1" customHeight="1" x14ac:dyDescent="0.2">
      <c r="A60" s="30" t="s">
        <v>94</v>
      </c>
      <c r="B60" s="17" t="s">
        <v>56</v>
      </c>
      <c r="C60" s="68">
        <v>1</v>
      </c>
      <c r="D60" s="48"/>
      <c r="E60" s="48"/>
      <c r="F60" s="48"/>
      <c r="G60" s="210"/>
      <c r="H60" s="156" t="e">
        <f t="shared" si="4"/>
        <v>#DIV/0!</v>
      </c>
      <c r="I60" s="82">
        <v>0</v>
      </c>
      <c r="J60" s="44">
        <v>0</v>
      </c>
      <c r="K60" s="45">
        <v>0</v>
      </c>
      <c r="L60" s="159" t="e">
        <f t="shared" si="9"/>
        <v>#DIV/0!</v>
      </c>
      <c r="M60" s="163" t="e">
        <f t="shared" si="2"/>
        <v>#DIV/0!</v>
      </c>
      <c r="N60" s="143" t="e">
        <f t="shared" si="3"/>
        <v>#DIV/0!</v>
      </c>
    </row>
    <row r="61" spans="1:14" ht="46.15" hidden="1" customHeight="1" x14ac:dyDescent="0.2">
      <c r="A61" s="32" t="s">
        <v>30</v>
      </c>
      <c r="B61" s="17" t="s">
        <v>45</v>
      </c>
      <c r="C61" s="68">
        <v>1</v>
      </c>
      <c r="D61" s="48"/>
      <c r="E61" s="48"/>
      <c r="F61" s="48"/>
      <c r="G61" s="210"/>
      <c r="H61" s="156" t="e">
        <f t="shared" si="4"/>
        <v>#DIV/0!</v>
      </c>
      <c r="I61" s="82"/>
      <c r="J61" s="44"/>
      <c r="K61" s="45"/>
      <c r="L61" s="159" t="e">
        <f t="shared" si="9"/>
        <v>#DIV/0!</v>
      </c>
      <c r="M61" s="163" t="e">
        <f t="shared" si="2"/>
        <v>#DIV/0!</v>
      </c>
      <c r="N61" s="143" t="e">
        <f t="shared" si="3"/>
        <v>#DIV/0!</v>
      </c>
    </row>
    <row r="62" spans="1:14" ht="28.5" hidden="1" customHeight="1" x14ac:dyDescent="0.2">
      <c r="A62" s="33" t="s">
        <v>95</v>
      </c>
      <c r="B62" s="17" t="s">
        <v>46</v>
      </c>
      <c r="C62" s="68">
        <v>1</v>
      </c>
      <c r="D62" s="48"/>
      <c r="E62" s="48"/>
      <c r="F62" s="48"/>
      <c r="G62" s="210"/>
      <c r="H62" s="156" t="e">
        <f t="shared" si="4"/>
        <v>#DIV/0!</v>
      </c>
      <c r="I62" s="82">
        <v>0</v>
      </c>
      <c r="J62" s="44">
        <v>0</v>
      </c>
      <c r="K62" s="45">
        <v>0</v>
      </c>
      <c r="L62" s="159" t="e">
        <f t="shared" si="9"/>
        <v>#DIV/0!</v>
      </c>
      <c r="M62" s="163" t="e">
        <f t="shared" si="2"/>
        <v>#DIV/0!</v>
      </c>
      <c r="N62" s="143" t="e">
        <f t="shared" si="3"/>
        <v>#DIV/0!</v>
      </c>
    </row>
    <row r="63" spans="1:14" s="1" customFormat="1" ht="36" hidden="1" customHeight="1" x14ac:dyDescent="0.2">
      <c r="A63" s="34" t="s">
        <v>41</v>
      </c>
      <c r="B63" s="17" t="s">
        <v>47</v>
      </c>
      <c r="C63" s="68">
        <v>1</v>
      </c>
      <c r="D63" s="48"/>
      <c r="E63" s="48"/>
      <c r="F63" s="48"/>
      <c r="G63" s="210"/>
      <c r="H63" s="156" t="e">
        <f t="shared" si="4"/>
        <v>#DIV/0!</v>
      </c>
      <c r="I63" s="82">
        <v>0</v>
      </c>
      <c r="J63" s="44">
        <v>0</v>
      </c>
      <c r="K63" s="45">
        <v>0</v>
      </c>
      <c r="L63" s="159" t="e">
        <f t="shared" si="9"/>
        <v>#DIV/0!</v>
      </c>
      <c r="M63" s="163" t="e">
        <f t="shared" si="2"/>
        <v>#DIV/0!</v>
      </c>
      <c r="N63" s="143" t="e">
        <f t="shared" si="3"/>
        <v>#DIV/0!</v>
      </c>
    </row>
    <row r="64" spans="1:14" ht="24.75" customHeight="1" x14ac:dyDescent="0.2">
      <c r="A64" s="33" t="s">
        <v>136</v>
      </c>
      <c r="B64" s="17" t="s">
        <v>128</v>
      </c>
      <c r="C64" s="68">
        <v>1</v>
      </c>
      <c r="D64" s="48">
        <v>3.6</v>
      </c>
      <c r="E64" s="48">
        <v>12</v>
      </c>
      <c r="F64" s="48">
        <v>15.5</v>
      </c>
      <c r="G64" s="210">
        <v>16</v>
      </c>
      <c r="H64" s="156">
        <f t="shared" si="4"/>
        <v>4.4444444444444446</v>
      </c>
      <c r="I64" s="82">
        <v>10</v>
      </c>
      <c r="J64" s="44">
        <v>10</v>
      </c>
      <c r="K64" s="45">
        <v>10</v>
      </c>
      <c r="L64" s="159">
        <f t="shared" si="9"/>
        <v>0.625</v>
      </c>
      <c r="M64" s="163">
        <f t="shared" si="2"/>
        <v>1</v>
      </c>
      <c r="N64" s="143">
        <f t="shared" si="3"/>
        <v>1</v>
      </c>
    </row>
    <row r="65" spans="1:14" ht="20.25" customHeight="1" x14ac:dyDescent="0.2">
      <c r="A65" s="30" t="s">
        <v>16</v>
      </c>
      <c r="B65" s="17" t="s">
        <v>149</v>
      </c>
      <c r="C65" s="68">
        <v>1</v>
      </c>
      <c r="D65" s="48">
        <v>7939.5</v>
      </c>
      <c r="E65" s="48">
        <v>7</v>
      </c>
      <c r="F65" s="48">
        <v>36.299999999999997</v>
      </c>
      <c r="G65" s="210">
        <v>37</v>
      </c>
      <c r="H65" s="156">
        <f t="shared" si="4"/>
        <v>4.6602430883556896E-3</v>
      </c>
      <c r="I65" s="82">
        <v>40</v>
      </c>
      <c r="J65" s="44">
        <v>40</v>
      </c>
      <c r="K65" s="45">
        <v>40</v>
      </c>
      <c r="L65" s="159">
        <f t="shared" si="9"/>
        <v>1.0810810810810811</v>
      </c>
      <c r="M65" s="163">
        <f t="shared" si="2"/>
        <v>1</v>
      </c>
      <c r="N65" s="143">
        <f t="shared" si="3"/>
        <v>1</v>
      </c>
    </row>
    <row r="66" spans="1:14" ht="20.25" customHeight="1" x14ac:dyDescent="0.2">
      <c r="A66" s="30" t="s">
        <v>132</v>
      </c>
      <c r="B66" s="17" t="s">
        <v>133</v>
      </c>
      <c r="C66" s="68">
        <v>1</v>
      </c>
      <c r="D66" s="48">
        <v>0</v>
      </c>
      <c r="E66" s="48">
        <v>284</v>
      </c>
      <c r="F66" s="48">
        <v>300.7</v>
      </c>
      <c r="G66" s="210">
        <v>301</v>
      </c>
      <c r="H66" s="156" t="e">
        <f t="shared" si="4"/>
        <v>#DIV/0!</v>
      </c>
      <c r="I66" s="82">
        <v>0</v>
      </c>
      <c r="J66" s="44">
        <v>0</v>
      </c>
      <c r="K66" s="45">
        <v>0</v>
      </c>
      <c r="L66" s="159">
        <f t="shared" si="9"/>
        <v>0</v>
      </c>
      <c r="M66" s="163" t="e">
        <f t="shared" si="2"/>
        <v>#DIV/0!</v>
      </c>
      <c r="N66" s="143" t="e">
        <f t="shared" si="3"/>
        <v>#DIV/0!</v>
      </c>
    </row>
    <row r="67" spans="1:14" ht="18" customHeight="1" x14ac:dyDescent="0.2">
      <c r="A67" s="19" t="s">
        <v>22</v>
      </c>
      <c r="B67" s="17" t="s">
        <v>150</v>
      </c>
      <c r="C67" s="68">
        <v>1</v>
      </c>
      <c r="D67" s="48">
        <v>-4.8</v>
      </c>
      <c r="E67" s="48">
        <v>0</v>
      </c>
      <c r="F67" s="48">
        <v>0</v>
      </c>
      <c r="G67" s="210">
        <v>0</v>
      </c>
      <c r="H67" s="156">
        <f t="shared" si="4"/>
        <v>0</v>
      </c>
      <c r="I67" s="82">
        <v>0</v>
      </c>
      <c r="J67" s="44">
        <v>0</v>
      </c>
      <c r="K67" s="45">
        <v>0</v>
      </c>
      <c r="L67" s="159" t="e">
        <f t="shared" si="9"/>
        <v>#DIV/0!</v>
      </c>
      <c r="M67" s="163" t="s">
        <v>118</v>
      </c>
      <c r="N67" s="143" t="s">
        <v>118</v>
      </c>
    </row>
    <row r="68" spans="1:14" ht="20.25" customHeight="1" thickBot="1" x14ac:dyDescent="0.25">
      <c r="A68" s="19" t="s">
        <v>6</v>
      </c>
      <c r="B68" s="17" t="s">
        <v>151</v>
      </c>
      <c r="C68" s="68">
        <v>1</v>
      </c>
      <c r="D68" s="48">
        <v>1.6</v>
      </c>
      <c r="E68" s="48">
        <v>135</v>
      </c>
      <c r="F68" s="48">
        <v>152.4</v>
      </c>
      <c r="G68" s="210">
        <v>152.4</v>
      </c>
      <c r="H68" s="156" t="s">
        <v>118</v>
      </c>
      <c r="I68" s="82">
        <v>0</v>
      </c>
      <c r="J68" s="44">
        <v>0</v>
      </c>
      <c r="K68" s="45">
        <v>0</v>
      </c>
      <c r="L68" s="159" t="s">
        <v>118</v>
      </c>
      <c r="M68" s="163" t="s">
        <v>118</v>
      </c>
      <c r="N68" s="143" t="s">
        <v>118</v>
      </c>
    </row>
    <row r="69" spans="1:14" ht="16.5" hidden="1" thickBot="1" x14ac:dyDescent="0.3">
      <c r="A69" s="25" t="s">
        <v>25</v>
      </c>
      <c r="B69" s="98"/>
      <c r="C69" s="99"/>
      <c r="D69" s="100"/>
      <c r="E69" s="100"/>
      <c r="F69" s="100"/>
      <c r="G69" s="211"/>
      <c r="H69" s="193" t="e">
        <f>G69/D69</f>
        <v>#DIV/0!</v>
      </c>
      <c r="I69" s="102"/>
      <c r="J69" s="59"/>
      <c r="K69" s="101">
        <v>0</v>
      </c>
      <c r="L69" s="172" t="e">
        <f>I69/G69</f>
        <v>#DIV/0!</v>
      </c>
      <c r="M69" s="173" t="e">
        <f t="shared" si="2"/>
        <v>#DIV/0!</v>
      </c>
      <c r="N69" s="149" t="e">
        <f t="shared" si="3"/>
        <v>#DIV/0!</v>
      </c>
    </row>
    <row r="70" spans="1:14" s="7" customFormat="1" ht="19.5" customHeight="1" thickBot="1" x14ac:dyDescent="0.25">
      <c r="A70" s="123" t="s">
        <v>105</v>
      </c>
      <c r="B70" s="90"/>
      <c r="C70" s="103"/>
      <c r="D70" s="51">
        <f>D37+D41+D42+D46+D47+D48+D49+D67+D68+D40+D38+D43+D44+D45+D39</f>
        <v>50874.299999999996</v>
      </c>
      <c r="E70" s="51">
        <f>E37+E41+E42+E46+E47+E48+E49+E67+E68+E40+E38+E43+E44+E45+E39</f>
        <v>40572</v>
      </c>
      <c r="F70" s="51">
        <f>F37+F41+F42+F46+F47+F48+F49+F67+F68+F40+F38+F43+F44+F45+F39</f>
        <v>41533.500000000007</v>
      </c>
      <c r="G70" s="216">
        <f>G37+G41+G42+G46+G47+G48+G49+G67+G68+G40+G38+G43+G44+G45+G39</f>
        <v>43182</v>
      </c>
      <c r="H70" s="157">
        <f>G70/D70</f>
        <v>0.84879791957825468</v>
      </c>
      <c r="I70" s="51">
        <f>I37+I41+I42+I46+I47+I48+I49+I67+I68+I40+I38+I43+I44+I45+I39</f>
        <v>35427</v>
      </c>
      <c r="J70" s="104">
        <f t="shared" ref="J70:K70" si="10">J37+J41+J42+J46+J47+J48+J49+J67+J68+J40+J38+J43+J44+J45+J39</f>
        <v>32990</v>
      </c>
      <c r="K70" s="52">
        <f t="shared" si="10"/>
        <v>33002</v>
      </c>
      <c r="L70" s="174">
        <f>I70/G70</f>
        <v>0.82041128247881057</v>
      </c>
      <c r="M70" s="175">
        <f t="shared" si="2"/>
        <v>0.93121065853727381</v>
      </c>
      <c r="N70" s="144">
        <f t="shared" si="3"/>
        <v>1.0003637465898758</v>
      </c>
    </row>
    <row r="71" spans="1:14" ht="20.25" customHeight="1" thickBot="1" x14ac:dyDescent="0.35">
      <c r="A71" s="35" t="s">
        <v>28</v>
      </c>
      <c r="B71" s="105"/>
      <c r="C71" s="106"/>
      <c r="D71" s="60"/>
      <c r="E71" s="60"/>
      <c r="F71" s="60"/>
      <c r="G71" s="219"/>
      <c r="H71" s="194" t="s">
        <v>118</v>
      </c>
      <c r="I71" s="107">
        <f>I70/G70%</f>
        <v>82.041128247881062</v>
      </c>
      <c r="J71" s="61">
        <f>J70/I70%</f>
        <v>93.121065853727387</v>
      </c>
      <c r="K71" s="62">
        <f>K70/J70%</f>
        <v>100.03637465898758</v>
      </c>
      <c r="L71" s="176" t="s">
        <v>118</v>
      </c>
      <c r="M71" s="177">
        <f t="shared" si="2"/>
        <v>1.1350534523656126</v>
      </c>
      <c r="N71" s="151">
        <f t="shared" si="3"/>
        <v>1.0742614868275093</v>
      </c>
    </row>
    <row r="72" spans="1:14" s="7" customFormat="1" ht="18" customHeight="1" thickBot="1" x14ac:dyDescent="0.25">
      <c r="A72" s="36" t="s">
        <v>97</v>
      </c>
      <c r="B72" s="124"/>
      <c r="C72" s="125"/>
      <c r="D72" s="126">
        <f>D35+D70</f>
        <v>195586.59999999998</v>
      </c>
      <c r="E72" s="126">
        <f>E35+E70</f>
        <v>180720</v>
      </c>
      <c r="F72" s="126">
        <f>F35+F70</f>
        <v>166266.6</v>
      </c>
      <c r="G72" s="221">
        <f>G35+G70</f>
        <v>183562</v>
      </c>
      <c r="H72" s="158">
        <f t="shared" ref="H72:H81" si="11">G72/D72</f>
        <v>0.93852032807973562</v>
      </c>
      <c r="I72" s="127">
        <f>I35+I70</f>
        <v>180550</v>
      </c>
      <c r="J72" s="128">
        <f>J35+J70</f>
        <v>181680</v>
      </c>
      <c r="K72" s="129">
        <f>K35+K70</f>
        <v>187000</v>
      </c>
      <c r="L72" s="178">
        <f t="shared" ref="L72:L81" si="12">I72/G72</f>
        <v>0.98359137512121242</v>
      </c>
      <c r="M72" s="179">
        <f t="shared" si="2"/>
        <v>1.0062586541124343</v>
      </c>
      <c r="N72" s="180">
        <f t="shared" si="3"/>
        <v>1.0292822545134301</v>
      </c>
    </row>
    <row r="73" spans="1:14" s="7" customFormat="1" ht="24" customHeight="1" x14ac:dyDescent="0.2">
      <c r="A73" s="37" t="s">
        <v>103</v>
      </c>
      <c r="B73" s="16" t="s">
        <v>152</v>
      </c>
      <c r="C73" s="73">
        <v>1</v>
      </c>
      <c r="D73" s="108">
        <v>407279</v>
      </c>
      <c r="E73" s="209">
        <v>447870</v>
      </c>
      <c r="F73" s="108">
        <v>412032.2</v>
      </c>
      <c r="G73" s="209">
        <v>447870</v>
      </c>
      <c r="H73" s="195">
        <f t="shared" si="11"/>
        <v>1.0996638667841947</v>
      </c>
      <c r="I73" s="96">
        <v>213370</v>
      </c>
      <c r="J73" s="57">
        <v>172067</v>
      </c>
      <c r="K73" s="58">
        <v>151159</v>
      </c>
      <c r="L73" s="170">
        <f t="shared" si="12"/>
        <v>0.47641056556590083</v>
      </c>
      <c r="M73" s="171">
        <f t="shared" ref="M73:M81" si="13">J73/I73</f>
        <v>0.80642545812438482</v>
      </c>
      <c r="N73" s="146">
        <f t="shared" ref="N73:N81" si="14">K73/J73</f>
        <v>0.87848919316312835</v>
      </c>
    </row>
    <row r="74" spans="1:14" s="7" customFormat="1" ht="20.25" hidden="1" customHeight="1" x14ac:dyDescent="0.2">
      <c r="A74" s="37" t="s">
        <v>104</v>
      </c>
      <c r="B74" s="17" t="s">
        <v>153</v>
      </c>
      <c r="C74" s="68">
        <v>1</v>
      </c>
      <c r="D74" s="48">
        <v>25400</v>
      </c>
      <c r="E74" s="210">
        <v>0</v>
      </c>
      <c r="F74" s="48">
        <v>0</v>
      </c>
      <c r="G74" s="210">
        <v>0</v>
      </c>
      <c r="H74" s="156">
        <f t="shared" si="11"/>
        <v>0</v>
      </c>
      <c r="I74" s="96">
        <v>0</v>
      </c>
      <c r="J74" s="57">
        <v>0</v>
      </c>
      <c r="K74" s="58">
        <v>0</v>
      </c>
      <c r="L74" s="170" t="e">
        <f t="shared" si="12"/>
        <v>#DIV/0!</v>
      </c>
      <c r="M74" s="171" t="s">
        <v>118</v>
      </c>
      <c r="N74" s="146" t="s">
        <v>118</v>
      </c>
    </row>
    <row r="75" spans="1:14" s="7" customFormat="1" ht="20.25" customHeight="1" x14ac:dyDescent="0.2">
      <c r="A75" s="37" t="s">
        <v>72</v>
      </c>
      <c r="B75" s="17" t="s">
        <v>154</v>
      </c>
      <c r="C75" s="68">
        <v>1</v>
      </c>
      <c r="D75" s="48">
        <v>99021.5</v>
      </c>
      <c r="E75" s="210">
        <v>117811.1</v>
      </c>
      <c r="F75" s="48">
        <v>48908.800000000003</v>
      </c>
      <c r="G75" s="210">
        <f>117811.1-2415.4</f>
        <v>115395.70000000001</v>
      </c>
      <c r="H75" s="156">
        <f t="shared" si="11"/>
        <v>1.1653600480703687</v>
      </c>
      <c r="I75" s="96">
        <v>68787.600000000006</v>
      </c>
      <c r="J75" s="57">
        <v>110603.1</v>
      </c>
      <c r="K75" s="58">
        <v>185845.5</v>
      </c>
      <c r="L75" s="170">
        <f t="shared" si="12"/>
        <v>0.59610193447416149</v>
      </c>
      <c r="M75" s="171">
        <f t="shared" si="13"/>
        <v>1.607892992341643</v>
      </c>
      <c r="N75" s="146">
        <f t="shared" si="14"/>
        <v>1.6802919628834996</v>
      </c>
    </row>
    <row r="76" spans="1:14" s="7" customFormat="1" ht="19.5" customHeight="1" x14ac:dyDescent="0.2">
      <c r="A76" s="37" t="s">
        <v>75</v>
      </c>
      <c r="B76" s="17" t="s">
        <v>155</v>
      </c>
      <c r="C76" s="68">
        <v>1</v>
      </c>
      <c r="D76" s="48">
        <v>577617.1</v>
      </c>
      <c r="E76" s="210">
        <v>472823.4</v>
      </c>
      <c r="F76" s="48">
        <v>370372.1</v>
      </c>
      <c r="G76" s="210">
        <f>472823.4+1441.2-9.9</f>
        <v>474254.7</v>
      </c>
      <c r="H76" s="156">
        <f t="shared" si="11"/>
        <v>0.82105377420439951</v>
      </c>
      <c r="I76" s="96">
        <v>414521.8</v>
      </c>
      <c r="J76" s="57">
        <v>421020.2</v>
      </c>
      <c r="K76" s="58">
        <v>417131.4</v>
      </c>
      <c r="L76" s="170">
        <f t="shared" si="12"/>
        <v>0.87404890241467292</v>
      </c>
      <c r="M76" s="171">
        <f t="shared" si="13"/>
        <v>1.0156768594558838</v>
      </c>
      <c r="N76" s="146">
        <f t="shared" si="14"/>
        <v>0.99076338855000312</v>
      </c>
    </row>
    <row r="77" spans="1:14" s="7" customFormat="1" ht="22.5" customHeight="1" x14ac:dyDescent="0.2">
      <c r="A77" s="38" t="s">
        <v>73</v>
      </c>
      <c r="B77" s="109" t="s">
        <v>156</v>
      </c>
      <c r="C77" s="110">
        <v>1</v>
      </c>
      <c r="D77" s="108">
        <v>717.8</v>
      </c>
      <c r="E77" s="209">
        <v>7935.3</v>
      </c>
      <c r="F77" s="108">
        <v>6030.7</v>
      </c>
      <c r="G77" s="209">
        <v>7935.3</v>
      </c>
      <c r="H77" s="195">
        <f t="shared" si="11"/>
        <v>11.055029256060186</v>
      </c>
      <c r="I77" s="96">
        <v>17569.2</v>
      </c>
      <c r="J77" s="57">
        <v>17569.2</v>
      </c>
      <c r="K77" s="58">
        <v>17569.2</v>
      </c>
      <c r="L77" s="170">
        <f t="shared" si="12"/>
        <v>2.2140561793504974</v>
      </c>
      <c r="M77" s="171" t="s">
        <v>118</v>
      </c>
      <c r="N77" s="146" t="s">
        <v>118</v>
      </c>
    </row>
    <row r="78" spans="1:14" s="7" customFormat="1" ht="28.5" customHeight="1" x14ac:dyDescent="0.2">
      <c r="A78" s="39" t="s">
        <v>74</v>
      </c>
      <c r="B78" s="137" t="s">
        <v>157</v>
      </c>
      <c r="C78" s="138"/>
      <c r="D78" s="130">
        <f>SUM(D73:D77)</f>
        <v>1110035.4000000001</v>
      </c>
      <c r="E78" s="130">
        <f>SUM(E73:E77)</f>
        <v>1046439.8</v>
      </c>
      <c r="F78" s="130">
        <f>SUM(F73:F77)</f>
        <v>837343.79999999993</v>
      </c>
      <c r="G78" s="222">
        <f>SUM(G73:G77)</f>
        <v>1045455.7</v>
      </c>
      <c r="H78" s="196">
        <f t="shared" si="11"/>
        <v>0.94182194549831455</v>
      </c>
      <c r="I78" s="132">
        <f>SUM(I73:I77)</f>
        <v>714248.59999999986</v>
      </c>
      <c r="J78" s="133">
        <f>SUM(J73:J77)</f>
        <v>721259.5</v>
      </c>
      <c r="K78" s="131">
        <f>SUM(K73:K77)</f>
        <v>771705.1</v>
      </c>
      <c r="L78" s="181">
        <f t="shared" si="12"/>
        <v>0.68319355856015695</v>
      </c>
      <c r="M78" s="182">
        <f t="shared" si="13"/>
        <v>1.0098157700274109</v>
      </c>
      <c r="N78" s="153">
        <f t="shared" si="14"/>
        <v>1.069940985179398</v>
      </c>
    </row>
    <row r="79" spans="1:14" ht="20.25" customHeight="1" x14ac:dyDescent="0.2">
      <c r="A79" s="25" t="s">
        <v>12</v>
      </c>
      <c r="B79" s="109" t="s">
        <v>158</v>
      </c>
      <c r="C79" s="110">
        <v>1</v>
      </c>
      <c r="D79" s="100">
        <v>1091.0999999999999</v>
      </c>
      <c r="E79" s="211">
        <v>7695.5</v>
      </c>
      <c r="F79" s="100">
        <v>1009.2</v>
      </c>
      <c r="G79" s="211">
        <f>7695.5+877.4</f>
        <v>8572.9</v>
      </c>
      <c r="H79" s="193">
        <f t="shared" si="11"/>
        <v>7.857116671249198</v>
      </c>
      <c r="I79" s="82">
        <v>10000</v>
      </c>
      <c r="J79" s="44">
        <v>10000</v>
      </c>
      <c r="K79" s="45">
        <v>10000</v>
      </c>
      <c r="L79" s="159">
        <f t="shared" si="12"/>
        <v>1.1664664232640063</v>
      </c>
      <c r="M79" s="163">
        <f t="shared" si="13"/>
        <v>1</v>
      </c>
      <c r="N79" s="143">
        <f t="shared" si="14"/>
        <v>1</v>
      </c>
    </row>
    <row r="80" spans="1:14" ht="31.15" customHeight="1" thickBot="1" x14ac:dyDescent="0.25">
      <c r="A80" s="26" t="s">
        <v>70</v>
      </c>
      <c r="B80" s="111" t="s">
        <v>113</v>
      </c>
      <c r="C80" s="112"/>
      <c r="D80" s="113">
        <v>-4443.6000000000004</v>
      </c>
      <c r="E80" s="113"/>
      <c r="F80" s="113">
        <v>-677.8</v>
      </c>
      <c r="G80" s="220">
        <v>-677.8</v>
      </c>
      <c r="H80" s="197">
        <f t="shared" si="11"/>
        <v>0.1525339814564767</v>
      </c>
      <c r="I80" s="89">
        <v>0</v>
      </c>
      <c r="J80" s="49">
        <v>0</v>
      </c>
      <c r="K80" s="50">
        <v>0</v>
      </c>
      <c r="L80" s="166">
        <f t="shared" si="12"/>
        <v>0</v>
      </c>
      <c r="M80" s="167" t="s">
        <v>118</v>
      </c>
      <c r="N80" s="152" t="s">
        <v>118</v>
      </c>
    </row>
    <row r="81" spans="1:14" s="7" customFormat="1" ht="20.45" customHeight="1" thickBot="1" x14ac:dyDescent="0.25">
      <c r="A81" s="40" t="s">
        <v>26</v>
      </c>
      <c r="B81" s="114"/>
      <c r="C81" s="115"/>
      <c r="D81" s="51">
        <f>D72+D78+D79+D80</f>
        <v>1302269.5</v>
      </c>
      <c r="E81" s="51">
        <f>E72+E78+E79+E80</f>
        <v>1234855.3</v>
      </c>
      <c r="F81" s="51">
        <f>F72+F78+F79+F80</f>
        <v>1003941.7999999998</v>
      </c>
      <c r="G81" s="216">
        <f>G72+G78+G79+G80</f>
        <v>1236912.7999999998</v>
      </c>
      <c r="H81" s="190">
        <f t="shared" si="11"/>
        <v>0.94981322990364114</v>
      </c>
      <c r="I81" s="53">
        <f>I72+I78+I79+I80</f>
        <v>904798.59999999986</v>
      </c>
      <c r="J81" s="104">
        <f>J72+J78+J79+J80</f>
        <v>912939.5</v>
      </c>
      <c r="K81" s="52">
        <f>K72+K78+K79+K80</f>
        <v>968705.1</v>
      </c>
      <c r="L81" s="150">
        <f t="shared" si="12"/>
        <v>0.73149748308854112</v>
      </c>
      <c r="M81" s="175">
        <f t="shared" si="13"/>
        <v>1.0089974719235864</v>
      </c>
      <c r="N81" s="144">
        <f t="shared" si="14"/>
        <v>1.0610835657784552</v>
      </c>
    </row>
    <row r="82" spans="1:14" x14ac:dyDescent="0.2">
      <c r="A82" s="9"/>
      <c r="B82" s="15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116"/>
    </row>
    <row r="83" spans="1:14" ht="20.25" x14ac:dyDescent="0.3">
      <c r="B83" s="134" t="s">
        <v>161</v>
      </c>
      <c r="C83" s="136"/>
      <c r="D83" s="136"/>
      <c r="E83" s="184"/>
      <c r="F83" s="184"/>
      <c r="G83" s="135"/>
      <c r="H83" s="4"/>
      <c r="I83" s="4"/>
      <c r="J83" s="4"/>
      <c r="K83" s="3"/>
      <c r="L83" s="3"/>
      <c r="M83" s="3"/>
      <c r="N83" s="116"/>
    </row>
    <row r="84" spans="1:14" ht="22.9" customHeight="1" x14ac:dyDescent="0.2">
      <c r="A84" s="136"/>
      <c r="B84" s="136"/>
      <c r="C84" s="136"/>
      <c r="D84" s="136"/>
      <c r="E84" s="184"/>
      <c r="F84" s="184"/>
      <c r="G84" s="1"/>
    </row>
    <row r="85" spans="1:14" x14ac:dyDescent="0.2">
      <c r="A85" s="11"/>
      <c r="E85" s="1"/>
      <c r="G85" s="1"/>
    </row>
  </sheetData>
  <mergeCells count="12">
    <mergeCell ref="A1:N1"/>
    <mergeCell ref="E3:G3"/>
    <mergeCell ref="D3:D4"/>
    <mergeCell ref="L3:N3"/>
    <mergeCell ref="L4:L5"/>
    <mergeCell ref="M4:M5"/>
    <mergeCell ref="N4:N5"/>
    <mergeCell ref="I3:K4"/>
    <mergeCell ref="H3:H5"/>
    <mergeCell ref="A3:A5"/>
    <mergeCell ref="C3:C5"/>
    <mergeCell ref="B3:B5"/>
  </mergeCells>
  <phoneticPr fontId="0" type="noConversion"/>
  <pageMargins left="0.70866141732283461" right="0.70866141732283461" top="0.74803149606299213" bottom="0.74803149606299213" header="0.31496062992125984" footer="0.31496062992125984"/>
  <pageSetup paperSize="9" scale="66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Прогноз</vt:lpstr>
      <vt:lpstr>Прогноз!Заголовки_для_печати</vt:lpstr>
    </vt:vector>
  </TitlesOfParts>
  <Company>Elcom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ASFR</cp:lastModifiedBy>
  <cp:lastPrinted>2020-11-06T10:17:24Z</cp:lastPrinted>
  <dcterms:created xsi:type="dcterms:W3CDTF">1999-09-16T04:09:55Z</dcterms:created>
  <dcterms:modified xsi:type="dcterms:W3CDTF">2020-12-14T11:02:49Z</dcterms:modified>
</cp:coreProperties>
</file>